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465" tabRatio="823"/>
  </bookViews>
  <sheets>
    <sheet name="资金下达表" sheetId="23" r:id="rId1"/>
    <sheet name="绩效目标表" sheetId="24" r:id="rId2"/>
    <sheet name="工作清单" sheetId="8" state="hidden" r:id="rId3"/>
    <sheet name="支出计划表" sheetId="9" state="hidden" r:id="rId4"/>
    <sheet name="中央与省资金表" sheetId="10" state="hidden" r:id="rId5"/>
    <sheet name="低保补差" sheetId="11" state="hidden" r:id="rId6"/>
    <sheet name="Sheet1" sheetId="12" state="hidden" r:id="rId7"/>
    <sheet name="人数底稿总稿" sheetId="13" state="hidden" r:id="rId8"/>
    <sheet name="2022年财力" sheetId="14" state="hidden" r:id="rId9"/>
    <sheet name="2022年绩效得分" sheetId="15" state="hidden" r:id="rId10"/>
    <sheet name="1-9月低保人数" sheetId="16" state="hidden" r:id="rId11"/>
    <sheet name="1-9月特困人数" sheetId="17" state="hidden" r:id="rId12"/>
    <sheet name="1-9月临时救助" sheetId="18" state="hidden" r:id="rId13"/>
    <sheet name="流浪救助人数基础" sheetId="19" state="hidden" r:id="rId14"/>
    <sheet name="2023年第二季度收支" sheetId="20" state="hidden" r:id="rId15"/>
    <sheet name="2023年第三季度收支" sheetId="21" state="hidden" r:id="rId16"/>
  </sheets>
  <calcPr calcId="144525"/>
</workbook>
</file>

<file path=xl/comments1.xml><?xml version="1.0" encoding="utf-8"?>
<comments xmlns="http://schemas.openxmlformats.org/spreadsheetml/2006/main">
  <authors>
    <author>谢芳</author>
    <author>民政局</author>
    <author>Administrator</author>
    <author>admin</author>
    <author>2</author>
    <author>HP</author>
    <author>uos</author>
    <author>邓沃辉</author>
    <author>hp</author>
    <author>传入的名字</author>
    <author>b</author>
    <author>MZJZ</author>
  </authors>
  <commentList>
    <comment ref="Q37" authorId="0">
      <text>
        <r>
          <rPr>
            <sz val="9"/>
            <rFont val="宋体"/>
            <charset val="134"/>
          </rPr>
          <t xml:space="preserve">春节民政慰问27000+1月价格补贴782
</t>
        </r>
      </text>
    </comment>
    <comment ref="Q72" authorId="1">
      <text>
        <r>
          <rPr>
            <sz val="9"/>
            <rFont val="宋体"/>
            <charset val="134"/>
          </rPr>
          <t>W低保：34.8124万元、特困：6.0432万元、孤儿事实无人抚养儿童：0.6万元</t>
        </r>
      </text>
    </comment>
    <comment ref="P86" authorId="2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我区政府购买服务支出非困难群众救助资金出，是由本级财政负担。</t>
        </r>
      </text>
    </comment>
    <comment ref="Q86" authorId="2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特困：2.85万元
低保：10.1764万元
低保边缘：1.0944万元
孤儿及事实无人抚养儿童中全额发放的儿童：0.1672万元</t>
        </r>
      </text>
    </comment>
    <comment ref="B87" authorId="2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上年结余2182.9432万元，2022年中央资金收回重新下达19万元</t>
        </r>
      </text>
    </comment>
    <comment ref="G87" authorId="2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当年预算2000万元，2022年存款利息65.1912万元</t>
        </r>
      </text>
    </comment>
    <comment ref="L87" authorId="2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含护理能力评估4.82万元</t>
        </r>
      </text>
    </comment>
    <comment ref="Q87" authorId="2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2月发放1月临时价格补贴40.9702万元：低保边缘价补2.0902万元，低保价补31.5028万元，特困价补6.936万元，孤儿及事实无人抚养儿童中全额发放的儿童0.4412万元。</t>
        </r>
      </text>
    </comment>
    <comment ref="S87" authorId="2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财政收回2022年度市级资金可继续安排使用。</t>
        </r>
      </text>
    </comment>
    <comment ref="B90" authorId="2">
      <text>
        <r>
          <rPr>
            <b/>
            <sz val="10"/>
            <rFont val="宋体"/>
            <charset val="134"/>
          </rPr>
          <t xml:space="preserve">备注：
</t>
        </r>
        <r>
          <rPr>
            <sz val="10"/>
            <rFont val="宋体"/>
            <charset val="134"/>
          </rPr>
          <t>上年结转3659529.66元</t>
        </r>
      </text>
    </comment>
    <comment ref="I90" authorId="2">
      <text>
        <r>
          <rPr>
            <b/>
            <sz val="9"/>
            <rFont val="宋体"/>
            <charset val="134"/>
          </rPr>
          <t>实际支出：15969434元
专户支出（1-2月）：5378679元
数字财政（3-6月）：10583484元
小额临时救助（镇级）：7271元</t>
        </r>
      </text>
    </comment>
    <comment ref="J90" authorId="2">
      <text>
        <r>
          <rPr>
            <b/>
            <sz val="9"/>
            <rFont val="宋体"/>
            <charset val="134"/>
          </rPr>
          <t>实际支出：7149064元
专户支出（1-2月）：2390948元
数字财政（3-6月）：4758116元</t>
        </r>
      </text>
    </comment>
    <comment ref="K90" authorId="2">
      <text>
        <r>
          <rPr>
            <b/>
            <sz val="9"/>
            <rFont val="宋体"/>
            <charset val="134"/>
          </rPr>
          <t>实际支出：5966028元
专户支出（1-2月）1940445元
数字财政（3-6月）4025583元</t>
        </r>
      </text>
    </comment>
    <comment ref="L90" authorId="2">
      <text>
        <r>
          <rPr>
            <b/>
            <sz val="9"/>
            <rFont val="宋体"/>
            <charset val="134"/>
          </rPr>
          <t>实际支出：1844955元
专户支出（1-2月）：586584元
数字财政（3-6月）：1258371元</t>
        </r>
      </text>
    </comment>
    <comment ref="M90" authorId="2">
      <text>
        <r>
          <rPr>
            <b/>
            <sz val="9"/>
            <rFont val="宋体"/>
            <charset val="134"/>
          </rPr>
          <t>实际支出（专户支出）170元</t>
        </r>
      </text>
    </comment>
    <comment ref="N90" authorId="2">
      <text>
        <r>
          <rPr>
            <b/>
            <sz val="9"/>
            <rFont val="宋体"/>
            <charset val="134"/>
          </rPr>
          <t>实际支出：146991元
专户支出（1-2月）：69290元
数字财政（3-6月）：70430元
小额临时救助（镇级）:7271元</t>
        </r>
      </text>
    </comment>
    <comment ref="O90" authorId="2">
      <text>
        <r>
          <rPr>
            <b/>
            <sz val="9"/>
            <rFont val="宋体"/>
            <charset val="134"/>
          </rPr>
          <t>实际支出：496878元
专户支出（1-2月）：165626元
数字财政（3-6月）：331252元</t>
        </r>
      </text>
    </comment>
    <comment ref="P90" authorId="2">
      <text>
        <r>
          <rPr>
            <b/>
            <sz val="9"/>
            <rFont val="宋体"/>
            <charset val="134"/>
          </rPr>
          <t>实际支出：209598元
专户支出（1-2月）：69866元
数字财政（3-6月）：139732元</t>
        </r>
      </text>
    </comment>
    <comment ref="Q90" authorId="2">
      <text>
        <r>
          <rPr>
            <b/>
            <sz val="9"/>
            <rFont val="宋体"/>
            <charset val="134"/>
          </rPr>
          <t>实际价格临时补贴共155750元（专户支出）：</t>
        </r>
        <r>
          <rPr>
            <sz val="9"/>
            <rFont val="宋体"/>
            <charset val="134"/>
          </rPr>
          <t xml:space="preserve">
低保：109550元
低保边缘：14778元
特困：29564元
孤儿：348元
困儿：1510元</t>
        </r>
      </text>
    </comment>
    <comment ref="J91" authorId="3">
      <text>
        <r>
          <rPr>
            <b/>
            <sz val="9"/>
            <rFont val="宋体"/>
            <charset val="134"/>
          </rPr>
          <t>admin:</t>
        </r>
        <r>
          <rPr>
            <sz val="9"/>
            <rFont val="宋体"/>
            <charset val="134"/>
          </rPr>
          <t xml:space="preserve">
低保金+临时价格补贴30.8728万元+提标补发78.7089
</t>
        </r>
      </text>
    </comment>
    <comment ref="K91" authorId="3">
      <text>
        <r>
          <rPr>
            <b/>
            <sz val="9"/>
            <rFont val="宋体"/>
            <charset val="134"/>
          </rPr>
          <t>admin:</t>
        </r>
        <r>
          <rPr>
            <sz val="9"/>
            <rFont val="宋体"/>
            <charset val="134"/>
          </rPr>
          <t xml:space="preserve">
特困供养金+丧葬费+临时价格补贴7.0016+提标补发48.3626
</t>
        </r>
      </text>
    </comment>
    <comment ref="L91" authorId="3">
      <text>
        <r>
          <rPr>
            <b/>
            <sz val="9"/>
            <rFont val="宋体"/>
            <charset val="134"/>
          </rPr>
          <t>admin:</t>
        </r>
        <r>
          <rPr>
            <sz val="9"/>
            <rFont val="宋体"/>
            <charset val="134"/>
          </rPr>
          <t xml:space="preserve">
特困日常照料护理+住院护理
</t>
        </r>
      </text>
    </comment>
    <comment ref="N91" authorId="3">
      <text>
        <r>
          <rPr>
            <b/>
            <sz val="9"/>
            <rFont val="宋体"/>
            <charset val="134"/>
          </rPr>
          <t>admin:</t>
        </r>
        <r>
          <rPr>
            <sz val="9"/>
            <rFont val="宋体"/>
            <charset val="134"/>
          </rPr>
          <t xml:space="preserve">
临时救助金+购买暖冬棉被+社会救济经费
</t>
        </r>
      </text>
    </comment>
    <comment ref="P91" authorId="3">
      <text>
        <r>
          <rPr>
            <b/>
            <sz val="9"/>
            <rFont val="宋体"/>
            <charset val="134"/>
          </rPr>
          <t>admin:</t>
        </r>
        <r>
          <rPr>
            <sz val="9"/>
            <rFont val="宋体"/>
            <charset val="134"/>
          </rPr>
          <t xml:space="preserve">
社救人员工资
</t>
        </r>
      </text>
    </comment>
    <comment ref="Q91" authorId="3">
      <text>
        <r>
          <rPr>
            <b/>
            <sz val="9"/>
            <rFont val="宋体"/>
            <charset val="134"/>
          </rPr>
          <t>admin:</t>
        </r>
        <r>
          <rPr>
            <sz val="9"/>
            <rFont val="宋体"/>
            <charset val="134"/>
          </rPr>
          <t xml:space="preserve">
春节慰问59.56万元、边缘人员价格补贴3.15万元
</t>
        </r>
      </text>
    </comment>
    <comment ref="B92" authorId="4">
      <text>
        <r>
          <rPr>
            <sz val="9"/>
            <rFont val="宋体"/>
            <charset val="134"/>
          </rPr>
          <t>含全年利息45.360595万元及退回合计1.7875万元</t>
        </r>
      </text>
    </comment>
    <comment ref="J92" authorId="4">
      <text>
        <r>
          <rPr>
            <sz val="9"/>
            <rFont val="宋体"/>
            <charset val="134"/>
          </rPr>
          <t>1-5月城市低保补发：7.7924万元
1-5月农村低保补发：64.1685万元</t>
        </r>
      </text>
    </comment>
    <comment ref="K92" authorId="4">
      <text>
        <r>
          <rPr>
            <sz val="9"/>
            <rFont val="宋体"/>
            <charset val="134"/>
          </rPr>
          <t>1-5月特困提标补发27.9966万元</t>
        </r>
      </text>
    </comment>
    <comment ref="Q92" authorId="2">
      <text>
        <r>
          <rPr>
            <sz val="9"/>
            <rFont val="宋体"/>
            <charset val="134"/>
          </rPr>
          <t>1月低保价格临时补贴：39.5658万元
1月特困价格临时补贴：8.1654万元
1月低保边缘家庭价格临时补贴：2.0462万元</t>
        </r>
      </text>
    </comment>
    <comment ref="B93" authorId="5">
      <text>
        <r>
          <rPr>
            <b/>
            <sz val="9"/>
            <rFont val="宋体"/>
            <charset val="134"/>
          </rPr>
          <t>去年＋去年之前的滚存资金（上年结转以各县市区财政局数据为准）</t>
        </r>
      </text>
    </comment>
    <comment ref="D116" authorId="6">
      <text>
        <r>
          <rPr>
            <sz val="9"/>
            <rFont val="宋体"/>
            <charset val="134"/>
          </rPr>
          <t>市本级临时救助</t>
        </r>
      </text>
    </comment>
    <comment ref="F116" authorId="7">
      <text>
        <r>
          <rPr>
            <b/>
            <sz val="9"/>
            <rFont val="宋体"/>
            <charset val="134"/>
          </rPr>
          <t>市本级临时救助17万
流浪经费22万</t>
        </r>
      </text>
    </comment>
    <comment ref="D155" authorId="2">
      <text>
        <r>
          <rPr>
            <sz val="9"/>
            <rFont val="宋体"/>
            <charset val="134"/>
          </rPr>
          <t>粤财社〔2022〕143号中安排10.33万</t>
        </r>
      </text>
    </comment>
    <comment ref="F155" authorId="2">
      <text>
        <r>
          <rPr>
            <sz val="14"/>
            <rFont val="宋体"/>
            <charset val="134"/>
          </rPr>
          <t>含市直低保预算178.66万、市儿童福利院预算325.58万、市救助站68.92万</t>
        </r>
      </text>
    </comment>
    <comment ref="Q155" authorId="2">
      <text>
        <r>
          <rPr>
            <sz val="9"/>
            <rFont val="宋体"/>
            <charset val="134"/>
          </rPr>
          <t xml:space="preserve">市直低保春节一次性生活补贴3.66万元
</t>
        </r>
      </text>
    </comment>
    <comment ref="D156" authorId="3">
      <text>
        <r>
          <rPr>
            <b/>
            <sz val="9"/>
            <rFont val="宋体"/>
            <charset val="134"/>
          </rPr>
          <t>admin:</t>
        </r>
        <r>
          <rPr>
            <sz val="9"/>
            <rFont val="宋体"/>
            <charset val="134"/>
          </rPr>
          <t xml:space="preserve">
粤财社〔2022〕309号中安排238万
粤财社〔2023〕45号中安排3万
粤财社〔2023〕122号中安排19万
</t>
        </r>
      </text>
    </comment>
    <comment ref="E156" authorId="8">
      <text>
        <r>
          <rPr>
            <b/>
            <sz val="9"/>
            <rFont val="宋体"/>
            <charset val="134"/>
          </rPr>
          <t>hp:</t>
        </r>
        <r>
          <rPr>
            <sz val="9"/>
            <rFont val="宋体"/>
            <charset val="134"/>
          </rPr>
          <t xml:space="preserve">
1、粤财社〔2022〕144号中安排21.79万
</t>
        </r>
      </text>
    </comment>
    <comment ref="O156" authorId="3">
      <text>
        <r>
          <rPr>
            <b/>
            <sz val="9"/>
            <rFont val="宋体"/>
            <charset val="134"/>
          </rPr>
          <t>admin:</t>
        </r>
        <r>
          <rPr>
            <sz val="9"/>
            <rFont val="宋体"/>
            <charset val="134"/>
          </rPr>
          <t xml:space="preserve">
3月份按新标准执行，补发1、2月差额部分资金1.9248万元，2月28日移交27名孤儿至市儿童福利院代养，从3月起，移交儿童不用向当地财政申请资金发放。移交后肇庆市社会福利院现有集中供养孤儿9名</t>
        </r>
      </text>
    </comment>
    <comment ref="Q156" authorId="3">
      <text>
        <r>
          <rPr>
            <b/>
            <sz val="9"/>
            <rFont val="宋体"/>
            <charset val="134"/>
          </rPr>
          <t>admin:</t>
        </r>
        <r>
          <rPr>
            <sz val="9"/>
            <rFont val="宋体"/>
            <charset val="134"/>
          </rPr>
          <t xml:space="preserve">
发放2023年春节一次性临时价格补贴共31.3万元，其中特困春节一次性生活补贴3.3万元（集中1.86+分散1.44）；区属低保春节一次性生活补贴23.26万元；孤儿春节一次性生活补贴1.08万元（集中孤儿0.72万元、散居孤儿0.36万元）。1月发放截止1月31日，其他费用合计27.64万元。
</t>
        </r>
      </text>
    </comment>
    <comment ref="I157" authorId="9">
      <text>
        <r>
          <rPr>
            <b/>
            <sz val="9"/>
            <rFont val="宋体"/>
            <charset val="134"/>
          </rPr>
          <t>传入的名字:</t>
        </r>
        <r>
          <rPr>
            <sz val="9"/>
            <rFont val="宋体"/>
            <charset val="134"/>
          </rPr>
          <t xml:space="preserve">
1.其他：包括城乡低保、特困和孤儿春节期间一次性生活临时价格补贴19.2万元；
2.2022年12月农村特困照料护理105元发放失败，于2023年1月重新发放成功，已自2023年1月起统计在困难群众救助补助收支统计表中；
3.2023年1月农村低保913元，农村特困照料护理35元以及临时价格补贴48400元发放失败，于2023年2月成功重拨，已自2023年2月起统计在困难群众救助补助收支统计表中；
4.2023年3月农村低保913元发放失败，于2023年4月补成功重拨，已自2023年4月起统计在困难群众救助补助收支表；
5.2023年4月补发2020年因提标未补发事实无人抚养儿童杨钊的事童养育资金2200元，已自2023年4月起统计在困难群众救助补助收支统计表中；
6.2023年5月农村低保1.7368元发放失败，城镇特困护理35元发放失败，已于2023年6月成功重拨，已自2023年6月起统计在困难群众救助补助收支统计表中；
7.2023年6月农村低保944元发放失败，以及因提标补发2023年1-5月在册农村低保对象资金155元发放失败，由于银行未退回资金，导致6月未完成重拨，未统计到2023年1至6月困难群众救助补助收支统计表；
8.2023年6月未能完成特困护理补贴5.9856元发放；
9.2023年6月完成发放因提标需补发2023年1-5月在册低保特困对象资金合计12.1441万元，其中低保10.6549万元，特困1.4892万元。
</t>
        </r>
      </text>
    </comment>
    <comment ref="O158" authorId="2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事儿57.29万元、孤儿15.14万元</t>
        </r>
      </text>
    </comment>
    <comment ref="Q158" authorId="9">
      <text>
        <r>
          <rPr>
            <b/>
            <sz val="9"/>
            <rFont val="宋体"/>
            <charset val="134"/>
          </rPr>
          <t>传入的名字:</t>
        </r>
        <r>
          <rPr>
            <sz val="9"/>
            <rFont val="宋体"/>
            <charset val="134"/>
          </rPr>
          <t xml:space="preserve">
发放2023年春节困难群众一次性价格补贴</t>
        </r>
      </text>
    </comment>
    <comment ref="T158" authorId="2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中央740。98万元、市7.44万元、县区5226.06万元</t>
        </r>
      </text>
    </comment>
    <comment ref="Q159" authorId="10">
      <text>
        <r>
          <rPr>
            <sz val="9"/>
            <rFont val="宋体"/>
            <charset val="134"/>
          </rPr>
          <t>“其他”包括
包括春节临时价格补贴、一次性生活补贴、中秋慰问、丧葬费（从敬老院特困指标支付）</t>
        </r>
      </text>
    </comment>
    <comment ref="F161" authorId="11">
      <text>
        <r>
          <rPr>
            <b/>
            <sz val="9"/>
            <rFont val="宋体"/>
            <charset val="134"/>
          </rPr>
          <t>MZJZ:</t>
        </r>
        <r>
          <rPr>
            <sz val="9"/>
            <rFont val="宋体"/>
            <charset val="134"/>
          </rPr>
          <t xml:space="preserve">
春节一次性补助211.1万，</t>
        </r>
      </text>
    </comment>
    <comment ref="Q161" authorId="2">
      <text>
        <r>
          <rPr>
            <sz val="9"/>
            <rFont val="宋体"/>
            <charset val="134"/>
          </rPr>
          <t xml:space="preserve">
2022年春节一次性临时价格补贴210.48万,</t>
        </r>
      </text>
    </comment>
    <comment ref="N162" authorId="2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>1月镇街支出临时救助资金2.8256万元。经与财政核对，临时救助资金以财政出账数为准。</t>
        </r>
      </text>
    </comment>
  </commentList>
</comments>
</file>

<file path=xl/comments2.xml><?xml version="1.0" encoding="utf-8"?>
<comments xmlns="http://schemas.openxmlformats.org/spreadsheetml/2006/main">
  <authors>
    <author>谢芳</author>
    <author>LENOVO</author>
    <author>NTKO</author>
    <author>民政局</author>
    <author>mz</author>
    <author>Administrator</author>
    <author>admin</author>
    <author>2</author>
    <author>uos</author>
    <author>邓沃辉</author>
    <author>hp</author>
    <author>传入的名字</author>
    <author>b</author>
    <author>MZJZ</author>
  </authors>
  <commentList>
    <comment ref="Q38" authorId="0">
      <text>
        <r>
          <rPr>
            <sz val="9"/>
            <rFont val="宋体"/>
            <charset val="134"/>
          </rPr>
          <t xml:space="preserve">春节民政慰问27000+1月价格补贴782
</t>
        </r>
      </text>
    </comment>
    <comment ref="K68" authorId="1">
      <text>
        <r>
          <rPr>
            <b/>
            <sz val="36"/>
            <rFont val="宋体"/>
            <charset val="134"/>
          </rPr>
          <t>1-8月保障金
（含提标补差</t>
        </r>
      </text>
    </comment>
    <comment ref="L68" authorId="1">
      <text>
        <r>
          <rPr>
            <b/>
            <sz val="36"/>
            <rFont val="宋体"/>
            <charset val="134"/>
          </rPr>
          <t>2023年1~7月护理费</t>
        </r>
        <r>
          <rPr>
            <sz val="36"/>
            <rFont val="宋体"/>
            <charset val="134"/>
          </rPr>
          <t xml:space="preserve">
</t>
        </r>
      </text>
    </comment>
    <comment ref="N68" authorId="2">
      <text>
        <r>
          <rPr>
            <b/>
            <sz val="26"/>
            <rFont val="宋体"/>
            <charset val="134"/>
          </rPr>
          <t>NTKO:</t>
        </r>
        <r>
          <rPr>
            <sz val="26"/>
            <rFont val="宋体"/>
            <charset val="134"/>
          </rPr>
          <t xml:space="preserve">
含2022年12月11.59万元+2023年1~7月28.72万元
</t>
        </r>
      </text>
    </comment>
    <comment ref="Q68" authorId="1">
      <text>
        <r>
          <rPr>
            <sz val="36"/>
            <rFont val="宋体"/>
            <charset val="134"/>
          </rPr>
          <t>特困价格临时补贴：12月2.92万+1月3.23万元;低边价格临时补贴：12月3.23万元+1月3.5万元；低保价格临时补贴12月19.70万元+21.12万元。儿童临时价格补贴12月0.36万元+0.4356万</t>
        </r>
        <r>
          <rPr>
            <sz val="9"/>
            <rFont val="宋体"/>
            <charset val="134"/>
          </rPr>
          <t xml:space="preserve">元
</t>
        </r>
      </text>
    </comment>
    <comment ref="Q73" authorId="3">
      <text>
        <r>
          <rPr>
            <sz val="9"/>
            <rFont val="宋体"/>
            <charset val="134"/>
          </rPr>
          <t>W低保：34.8124万元、特困：6.0432万元、孤儿事实无人抚养儿童：0.6万元</t>
        </r>
      </text>
    </comment>
    <comment ref="Q77" authorId="4">
      <text>
        <r>
          <rPr>
            <b/>
            <sz val="9"/>
            <rFont val="宋体"/>
            <charset val="134"/>
          </rPr>
          <t>mz:</t>
        </r>
        <r>
          <rPr>
            <sz val="9"/>
            <rFont val="宋体"/>
            <charset val="134"/>
          </rPr>
          <t xml:space="preserve">
价格补贴</t>
        </r>
      </text>
    </comment>
    <comment ref="B88" authorId="5">
      <text>
        <r>
          <rPr>
            <b/>
            <sz val="16"/>
            <rFont val="宋体"/>
            <charset val="134"/>
          </rPr>
          <t>Administrator:</t>
        </r>
        <r>
          <rPr>
            <sz val="16"/>
            <rFont val="宋体"/>
            <charset val="134"/>
          </rPr>
          <t xml:space="preserve">
历年滚存结余2081.9432万元，2022年市级补助资金101万元，2022年度专户存款利息65.594742万元。</t>
        </r>
        <r>
          <rPr>
            <sz val="9"/>
            <rFont val="宋体"/>
            <charset val="134"/>
          </rPr>
          <t xml:space="preserve">
</t>
        </r>
      </text>
    </comment>
    <comment ref="L88" authorId="5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含护理能力评估4.82万元</t>
        </r>
      </text>
    </comment>
    <comment ref="Q88" authorId="5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2月发放1月临时价格补贴40.9702万元：低保边缘价补2.0902万元，低保价补31.5028万元，特困价补6.936万元，孤儿及事实无人抚养儿童中全额发放的儿童0.4412万元。</t>
        </r>
      </text>
    </comment>
    <comment ref="B91" authorId="5">
      <text>
        <r>
          <rPr>
            <b/>
            <sz val="10"/>
            <rFont val="宋体"/>
            <charset val="134"/>
          </rPr>
          <t xml:space="preserve">备注：
</t>
        </r>
        <r>
          <rPr>
            <sz val="10"/>
            <rFont val="宋体"/>
            <charset val="134"/>
          </rPr>
          <t>上年结转3659529.66元</t>
        </r>
      </text>
    </comment>
    <comment ref="I91" authorId="5">
      <text>
        <r>
          <rPr>
            <b/>
            <sz val="9"/>
            <rFont val="宋体"/>
            <charset val="134"/>
          </rPr>
          <t>实际支出数，其中
专户支出（1-2月）：5378679元
小额临时救助（镇级）：12069元
其余数字财政支出</t>
        </r>
      </text>
    </comment>
    <comment ref="J91" authorId="5">
      <text>
        <r>
          <rPr>
            <b/>
            <sz val="9"/>
            <rFont val="宋体"/>
            <charset val="134"/>
          </rPr>
          <t>实际支出数，其中
专户支出（1-2月）：2390948元
其余数字财政支出</t>
        </r>
      </text>
    </comment>
    <comment ref="K91" authorId="5">
      <text>
        <r>
          <rPr>
            <b/>
            <sz val="9"/>
            <rFont val="宋体"/>
            <charset val="134"/>
          </rPr>
          <t>实际支出数，其中
专户支出（1-2月）1940445元
其余数字财政支出</t>
        </r>
      </text>
    </comment>
    <comment ref="L91" authorId="5">
      <text>
        <r>
          <rPr>
            <b/>
            <sz val="9"/>
            <rFont val="宋体"/>
            <charset val="134"/>
          </rPr>
          <t>实际支出数，其中
专户支出（1-2月）：586584元
其余数字财政支出</t>
        </r>
      </text>
    </comment>
    <comment ref="M91" authorId="5">
      <text>
        <r>
          <rPr>
            <b/>
            <sz val="9"/>
            <rFont val="宋体"/>
            <charset val="134"/>
          </rPr>
          <t>实际支出数
其中专户支出170元
其余数字财政支出</t>
        </r>
      </text>
    </comment>
    <comment ref="N91" authorId="5">
      <text>
        <r>
          <rPr>
            <b/>
            <sz val="9"/>
            <rFont val="宋体"/>
            <charset val="134"/>
          </rPr>
          <t>实际支出数，其中
专户支出（1-2月）：69290元
小额临时救助（镇级）:12069元
其余数字财政支出</t>
        </r>
      </text>
    </comment>
    <comment ref="O91" authorId="5">
      <text>
        <r>
          <rPr>
            <b/>
            <sz val="9"/>
            <rFont val="宋体"/>
            <charset val="134"/>
          </rPr>
          <t>实际支出数，其中
专户支出（1-2月）：165626元
其余数字财政支出</t>
        </r>
      </text>
    </comment>
    <comment ref="P91" authorId="5">
      <text>
        <r>
          <rPr>
            <b/>
            <sz val="9"/>
            <rFont val="宋体"/>
            <charset val="134"/>
          </rPr>
          <t>实际支出数，其中
专户支出（1-2月）：69866元
其余数字财政支出</t>
        </r>
      </text>
    </comment>
    <comment ref="Q91" authorId="5">
      <text>
        <r>
          <rPr>
            <b/>
            <sz val="9"/>
            <rFont val="宋体"/>
            <charset val="134"/>
          </rPr>
          <t>实际价格临时补贴共155750元（专户支出）：</t>
        </r>
        <r>
          <rPr>
            <sz val="9"/>
            <rFont val="宋体"/>
            <charset val="134"/>
          </rPr>
          <t xml:space="preserve">
低保：109550元
低保边缘：14778元
特困：29564元
孤儿：348元
困儿：1510元</t>
        </r>
      </text>
    </comment>
    <comment ref="D92" authorId="6">
      <text>
        <r>
          <rPr>
            <b/>
            <sz val="18"/>
            <rFont val="宋体"/>
            <charset val="134"/>
          </rPr>
          <t>admin:</t>
        </r>
        <r>
          <rPr>
            <sz val="18"/>
            <rFont val="宋体"/>
            <charset val="134"/>
          </rPr>
          <t xml:space="preserve">
中央下达1957+收回2022年的21+中央下达152
</t>
        </r>
      </text>
    </comment>
    <comment ref="J92" authorId="6">
      <text>
        <r>
          <rPr>
            <b/>
            <sz val="18"/>
            <rFont val="宋体"/>
            <charset val="134"/>
          </rPr>
          <t>admin:</t>
        </r>
        <r>
          <rPr>
            <sz val="18"/>
            <rFont val="宋体"/>
            <charset val="134"/>
          </rPr>
          <t xml:space="preserve">
低保金+提标补发</t>
        </r>
      </text>
    </comment>
    <comment ref="K92" authorId="6">
      <text>
        <r>
          <rPr>
            <b/>
            <sz val="18"/>
            <rFont val="宋体"/>
            <charset val="134"/>
          </rPr>
          <t>admin:</t>
        </r>
        <r>
          <rPr>
            <sz val="18"/>
            <rFont val="宋体"/>
            <charset val="134"/>
          </rPr>
          <t xml:space="preserve">
特困金+提标补发+丧葬费</t>
        </r>
      </text>
    </comment>
    <comment ref="L92" authorId="6">
      <text>
        <r>
          <rPr>
            <b/>
            <sz val="18"/>
            <rFont val="宋体"/>
            <charset val="134"/>
          </rPr>
          <t>admin:</t>
        </r>
        <r>
          <rPr>
            <sz val="18"/>
            <rFont val="宋体"/>
            <charset val="134"/>
          </rPr>
          <t xml:space="preserve">
日常照料护理+住院护理</t>
        </r>
      </text>
    </comment>
    <comment ref="N92" authorId="6">
      <text>
        <r>
          <rPr>
            <b/>
            <sz val="18"/>
            <rFont val="宋体"/>
            <charset val="134"/>
          </rPr>
          <t>admin:</t>
        </r>
        <r>
          <rPr>
            <sz val="18"/>
            <rFont val="宋体"/>
            <charset val="134"/>
          </rPr>
          <t xml:space="preserve">
临时救助金+购买暖冬棉被+社会救济经费
</t>
        </r>
        <r>
          <rPr>
            <sz val="9"/>
            <rFont val="宋体"/>
            <charset val="134"/>
          </rPr>
          <t xml:space="preserve">
</t>
        </r>
      </text>
    </comment>
    <comment ref="P92" authorId="6">
      <text>
        <r>
          <rPr>
            <b/>
            <sz val="18"/>
            <rFont val="宋体"/>
            <charset val="134"/>
          </rPr>
          <t>admin:</t>
        </r>
        <r>
          <rPr>
            <sz val="18"/>
            <rFont val="宋体"/>
            <charset val="134"/>
          </rPr>
          <t xml:space="preserve">
社救人员工资</t>
        </r>
      </text>
    </comment>
    <comment ref="Q92" authorId="6">
      <text>
        <r>
          <rPr>
            <b/>
            <sz val="18"/>
            <rFont val="宋体"/>
            <charset val="134"/>
          </rPr>
          <t>admin:</t>
        </r>
        <r>
          <rPr>
            <sz val="18"/>
            <rFont val="宋体"/>
            <charset val="134"/>
          </rPr>
          <t xml:space="preserve">
价格补贴42.0542（低保、特困、低边+孤儿+事实无人儿童）+春节慰问金59.56</t>
        </r>
      </text>
    </comment>
    <comment ref="B93" authorId="7">
      <text>
        <r>
          <rPr>
            <sz val="16"/>
            <rFont val="宋体"/>
            <charset val="134"/>
          </rPr>
          <t>含全年利息45.360595万元及退回合计1.7875万元</t>
        </r>
      </text>
    </comment>
    <comment ref="J93" authorId="7">
      <text>
        <r>
          <rPr>
            <sz val="9"/>
            <rFont val="宋体"/>
            <charset val="134"/>
          </rPr>
          <t>1-5月城市低保补发：7.7924万元
1-5月农村低保补发：64.1685万元</t>
        </r>
      </text>
    </comment>
    <comment ref="K93" authorId="7">
      <text>
        <r>
          <rPr>
            <sz val="9"/>
            <rFont val="宋体"/>
            <charset val="134"/>
          </rPr>
          <t>1-5月特困提标补发27.9966万元</t>
        </r>
      </text>
    </comment>
    <comment ref="Q93" authorId="5">
      <text>
        <r>
          <rPr>
            <sz val="9"/>
            <rFont val="宋体"/>
            <charset val="134"/>
          </rPr>
          <t>1月低保价格临时补贴：39.5658万元
1月特困价格临时补贴：8.1654万元
1月低保边缘家庭价格临时补贴：2.0462万元</t>
        </r>
      </text>
    </comment>
    <comment ref="D117" authorId="8">
      <text>
        <r>
          <rPr>
            <sz val="9"/>
            <rFont val="宋体"/>
            <charset val="134"/>
          </rPr>
          <t>市本级临时救助</t>
        </r>
      </text>
    </comment>
    <comment ref="F117" authorId="9">
      <text>
        <r>
          <rPr>
            <b/>
            <sz val="9"/>
            <rFont val="宋体"/>
            <charset val="134"/>
          </rPr>
          <t>市本级临时救助17万
流浪经费22万</t>
        </r>
      </text>
    </comment>
    <comment ref="D156" authorId="5">
      <text>
        <r>
          <rPr>
            <sz val="9"/>
            <rFont val="宋体"/>
            <charset val="134"/>
          </rPr>
          <t>粤财社〔2022〕143号中安排10.33万</t>
        </r>
      </text>
    </comment>
    <comment ref="Q156" authorId="5">
      <text>
        <r>
          <rPr>
            <sz val="9"/>
            <rFont val="宋体"/>
            <charset val="134"/>
          </rPr>
          <t xml:space="preserve">市直低保春节一次性生活补贴3.66万元
</t>
        </r>
      </text>
    </comment>
    <comment ref="D157" authorId="6">
      <text>
        <r>
          <rPr>
            <b/>
            <sz val="9"/>
            <rFont val="宋体"/>
            <charset val="134"/>
          </rPr>
          <t>admin:</t>
        </r>
        <r>
          <rPr>
            <sz val="9"/>
            <rFont val="宋体"/>
            <charset val="134"/>
          </rPr>
          <t xml:space="preserve">
粤财社〔2022〕309号中安排238万
粤财社〔2023〕45号中安排3万
粤财社〔2023〕122号中安排19万
</t>
        </r>
      </text>
    </comment>
    <comment ref="E157" authorId="10">
      <text>
        <r>
          <rPr>
            <b/>
            <sz val="9"/>
            <rFont val="宋体"/>
            <charset val="134"/>
          </rPr>
          <t>hp:</t>
        </r>
        <r>
          <rPr>
            <sz val="9"/>
            <rFont val="宋体"/>
            <charset val="134"/>
          </rPr>
          <t xml:space="preserve">
1、粤财社〔2022〕144号中安排21.79万
</t>
        </r>
      </text>
    </comment>
    <comment ref="Q157" authorId="6">
      <text>
        <r>
          <rPr>
            <b/>
            <sz val="9"/>
            <rFont val="宋体"/>
            <charset val="134"/>
          </rPr>
          <t>admin:</t>
        </r>
        <r>
          <rPr>
            <sz val="9"/>
            <rFont val="宋体"/>
            <charset val="134"/>
          </rPr>
          <t xml:space="preserve">
发放2023年春节一次性临时价格补贴共31.3万元，其中特困春节一次性生活补贴3.3万元（集中1.86+分散1.44）；区属低保春节一次性生活补贴23.26万元；孤儿春节一次性生活补贴1.08万元（集中孤儿0.72万元、散居孤儿0.36万元）。1月发放截止1月31日，其他费用合计27.64万元。
</t>
        </r>
      </text>
    </comment>
    <comment ref="I158" authorId="11">
      <text>
        <r>
          <rPr>
            <b/>
            <sz val="9"/>
            <rFont val="宋体"/>
            <charset val="134"/>
          </rPr>
          <t>传入的名字:</t>
        </r>
        <r>
          <rPr>
            <sz val="9"/>
            <rFont val="宋体"/>
            <charset val="134"/>
          </rPr>
          <t xml:space="preserve">
1.其他：包括城乡低保、特困和孤儿春节期间一次性生活临时价格补贴19.2万元；
2.2022年12月农村特困照料护理105元发放失败，于2023年1月重新发放成功，已自2023年1月起统计在困难群众救助补助收支统计表中；
3.2023年1月农村低保913元，农村特困照料护理35元以及临时价格补贴48400元发放失败，于2023年2月成功重拨，已自2023年2月起统计在困难群众救助补助收支统计表中；
4.2023年3月农村低保913元发放失败，于2023年4月补成功重拨，已自2023年4月起统计在困难群众救助补助收支表；
5.2023年4月补发2020年因提标未补发事实无人抚养儿童杨钊的事童养育资金2200元，已自2023年4月起统计在困难群众救助补助收支统计表中；
6.2023年5月农村低保1.7368元发放失败，城镇特困护理35元发放失败，已于2023年6月成功重拨，已自2023年6月起统计在困难群众救助补助收支统计表中；
7.2023年6月农村低保944元发放失败，以及因提标补发2023年1-5月在册农村低保对象资金155元发放失败，由于银行未退回资金，导致6月未完成重拨，未统计到2023年1至6月困难群众救助补助收支统计表；
8.2023年6月未能完成特困护理补贴5.9856元发放；
9.2023年6月完成发放因提标需补发2023年1-5月在册低保特困对象资金合计12.1441万元，其中低保10.6549万元，特困1.4892万元。
</t>
        </r>
      </text>
    </comment>
    <comment ref="Q159" authorId="11">
      <text>
        <r>
          <rPr>
            <b/>
            <sz val="9"/>
            <rFont val="宋体"/>
            <charset val="134"/>
          </rPr>
          <t>传入的名字:</t>
        </r>
        <r>
          <rPr>
            <sz val="9"/>
            <rFont val="宋体"/>
            <charset val="134"/>
          </rPr>
          <t xml:space="preserve">
发放2023年春节困难群众一次性价格补贴</t>
        </r>
      </text>
    </comment>
    <comment ref="T159" authorId="5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中央740。98万元、市7.44万元、县区5226.06万元</t>
        </r>
      </text>
    </comment>
    <comment ref="Q160" authorId="12">
      <text>
        <r>
          <rPr>
            <sz val="9"/>
            <rFont val="宋体"/>
            <charset val="134"/>
          </rPr>
          <t>“其他”包括
包括春节临时价格补贴、一次性生活补贴、中秋慰问、丧葬费（从敬老院特困指标支付）</t>
        </r>
      </text>
    </comment>
    <comment ref="F162" authorId="13">
      <text>
        <r>
          <rPr>
            <b/>
            <sz val="9"/>
            <rFont val="宋体"/>
            <charset val="134"/>
          </rPr>
          <t>MZJZ:</t>
        </r>
        <r>
          <rPr>
            <sz val="9"/>
            <rFont val="宋体"/>
            <charset val="134"/>
          </rPr>
          <t xml:space="preserve">
春节一次性补助211.1万，</t>
        </r>
      </text>
    </comment>
    <comment ref="Q162" authorId="5">
      <text>
        <r>
          <rPr>
            <sz val="9"/>
            <rFont val="宋体"/>
            <charset val="134"/>
          </rPr>
          <t xml:space="preserve">
2022年春节一次性临时价格补贴210.48万,</t>
        </r>
      </text>
    </comment>
    <comment ref="D169" authorId="5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309文号：3803万元
122文号：296万元</t>
        </r>
      </text>
    </comment>
    <comment ref="E169" authorId="5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259文号</t>
        </r>
      </text>
    </comment>
    <comment ref="F169" authorId="5">
      <text>
        <r>
          <rPr>
            <b/>
            <sz val="9"/>
            <rFont val="宋体"/>
            <charset val="134"/>
          </rPr>
          <t>Administrator:清远下拨清财社</t>
        </r>
        <r>
          <rPr>
            <sz val="9"/>
            <rFont val="宋体"/>
            <charset val="134"/>
          </rPr>
          <t>〔2023〕30号</t>
        </r>
      </text>
    </comment>
    <comment ref="G169" authorId="5">
      <text>
        <r>
          <rPr>
            <b/>
            <sz val="9"/>
            <rFont val="宋体"/>
            <charset val="134"/>
          </rPr>
          <t>Administrator:本级</t>
        </r>
      </text>
    </comment>
  </commentList>
</comments>
</file>

<file path=xl/sharedStrings.xml><?xml version="1.0" encoding="utf-8"?>
<sst xmlns="http://schemas.openxmlformats.org/spreadsheetml/2006/main" count="3083" uniqueCount="840">
  <si>
    <t>附件2-1</t>
  </si>
  <si>
    <t>2025年省级流浪乞讨救助及未成年人保护基础设施建设补助资金下达表</t>
  </si>
  <si>
    <t>单位：万元</t>
  </si>
  <si>
    <t>地     区</t>
  </si>
  <si>
    <t>下达金额</t>
  </si>
  <si>
    <t>其中：</t>
  </si>
  <si>
    <t>一、新改扩建补助</t>
  </si>
  <si>
    <t>二、修缮、设备补助</t>
  </si>
  <si>
    <t>三、救助管理区域性中心试点建设补助</t>
  </si>
  <si>
    <t>四、系统运维、维护补助</t>
  </si>
  <si>
    <t>合计</t>
  </si>
  <si>
    <t>省本级</t>
  </si>
  <si>
    <t>广东省第一救助安置中心</t>
  </si>
  <si>
    <t>广东省第二救助安置中心</t>
  </si>
  <si>
    <t>广东省少年儿童救助保护中心</t>
  </si>
  <si>
    <t>广州市</t>
  </si>
  <si>
    <t>中山市</t>
  </si>
  <si>
    <t>湛江市</t>
  </si>
  <si>
    <t>湛江市本级</t>
  </si>
  <si>
    <t>肇庆市</t>
  </si>
  <si>
    <t>肇庆市本级</t>
  </si>
  <si>
    <t>潮州市合计</t>
  </si>
  <si>
    <t>潮州市本级</t>
  </si>
  <si>
    <t>云浮市合计</t>
  </si>
  <si>
    <t>云安区</t>
  </si>
  <si>
    <t>乳源瑶族自治县</t>
  </si>
  <si>
    <t>东源县</t>
  </si>
  <si>
    <t>紫金县</t>
  </si>
  <si>
    <t>连平县</t>
  </si>
  <si>
    <t>平远县</t>
  </si>
  <si>
    <t>台山市</t>
  </si>
  <si>
    <t>阳西县</t>
  </si>
  <si>
    <t>徐闻县</t>
  </si>
  <si>
    <t>佛冈县</t>
  </si>
  <si>
    <t>新兴县</t>
  </si>
  <si>
    <t>附件2-2</t>
  </si>
  <si>
    <t>绩效目标表</t>
  </si>
  <si>
    <t>（2025年度）</t>
  </si>
  <si>
    <t>项目名称</t>
  </si>
  <si>
    <t>流浪乞讨救助及未成年人保护基础设施建设项目</t>
  </si>
  <si>
    <t>主管部门</t>
  </si>
  <si>
    <t>省民政厅</t>
  </si>
  <si>
    <t>项目金额</t>
  </si>
  <si>
    <t>3000万元</t>
  </si>
  <si>
    <t>项目类型</t>
  </si>
  <si>
    <r>
      <rPr>
        <sz val="11"/>
        <color indexed="8"/>
        <rFont val="宋体"/>
        <charset val="134"/>
      </rPr>
      <t>基建类项目□　　经济发展类项目□　　科研类项目□　　民生类项目</t>
    </r>
    <r>
      <rPr>
        <sz val="11"/>
        <color indexed="8"/>
        <rFont val="Wingdings"/>
        <charset val="0"/>
      </rPr>
      <t>þ</t>
    </r>
    <r>
      <rPr>
        <sz val="11"/>
        <color indexed="8"/>
        <rFont val="宋体"/>
        <charset val="134"/>
      </rPr>
      <t xml:space="preserve">
公共管理类项目□　　公共安全类项目□　　其他项目□</t>
    </r>
  </si>
  <si>
    <r>
      <rPr>
        <sz val="11"/>
        <color indexed="8"/>
        <rFont val="宋体"/>
        <charset val="134"/>
      </rPr>
      <t>运转性支出□　　事业发展性支出</t>
    </r>
    <r>
      <rPr>
        <sz val="11"/>
        <color indexed="8"/>
        <rFont val="Wingdings"/>
        <charset val="0"/>
      </rPr>
      <t>þ</t>
    </r>
  </si>
  <si>
    <r>
      <rPr>
        <sz val="11"/>
        <color indexed="8"/>
        <rFont val="宋体"/>
        <charset val="134"/>
      </rPr>
      <t>一次性项目□　　经常性项目</t>
    </r>
    <r>
      <rPr>
        <sz val="11"/>
        <color indexed="8"/>
        <rFont val="Wingdings"/>
        <charset val="0"/>
      </rPr>
      <t>þ</t>
    </r>
    <r>
      <rPr>
        <sz val="11"/>
        <color indexed="8"/>
        <rFont val="宋体"/>
        <charset val="134"/>
      </rPr>
      <t>　　　　　</t>
    </r>
  </si>
  <si>
    <t>年度总体目标</t>
  </si>
  <si>
    <t>目标1：保障粤东西北地区救助管理机构设施设备配备齐全、正常使用。
目标2：加强和改进流浪乞讨人员救助管理工作，提高救助管理工作综合服务水平。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</si>
  <si>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</si>
  <si>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</si>
  <si>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</si>
  <si>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</si>
  <si>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</si>
  <si>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</si>
  <si>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</si>
  <si>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新建改扩建救助站</t>
  </si>
  <si>
    <t>7个</t>
  </si>
  <si>
    <t>流浪乞讨人员救助量</t>
  </si>
  <si>
    <t>应救尽救</t>
  </si>
  <si>
    <t>质量指标</t>
  </si>
  <si>
    <t>粤东西北地区救助管理机构设施设备完好率</t>
  </si>
  <si>
    <t>≥95%</t>
  </si>
  <si>
    <t>时效指标</t>
  </si>
  <si>
    <t>项目资金拨付到用款单位时间</t>
  </si>
  <si>
    <t>资金下达两个月内</t>
  </si>
  <si>
    <t>成本指标</t>
  </si>
  <si>
    <t>经济成本指标</t>
  </si>
  <si>
    <t>实际资金支出率</t>
  </si>
  <si>
    <t>≥80%</t>
  </si>
  <si>
    <t>项目建设完成度</t>
  </si>
  <si>
    <t>≥50%</t>
  </si>
  <si>
    <t>效益指标</t>
  </si>
  <si>
    <t>社会效益指标</t>
  </si>
  <si>
    <t>救助管理机构建设工程流浪救助管理安置服务水平</t>
  </si>
  <si>
    <t>明显提高</t>
  </si>
  <si>
    <t>救助管理机构服务质量提升情况</t>
  </si>
  <si>
    <t>稳步提升</t>
  </si>
  <si>
    <t>政策知晓率</t>
  </si>
  <si>
    <t>&gt;80%</t>
  </si>
  <si>
    <t>满意度指标</t>
  </si>
  <si>
    <t>服务对象满意度指标</t>
  </si>
  <si>
    <t>社会公众投诉率</t>
  </si>
  <si>
    <t>&lt;1‰</t>
  </si>
  <si>
    <t>受助对象及其监护人满意度</t>
  </si>
  <si>
    <t>&gt;90%</t>
  </si>
  <si>
    <t>救助对象对救助机构居住环境的满意度</t>
  </si>
  <si>
    <t>附件4</t>
  </si>
  <si>
    <t>工作任务清单</t>
  </si>
  <si>
    <t>资金项目名称</t>
  </si>
  <si>
    <t>下达总金额（万元）</t>
  </si>
  <si>
    <t>地区</t>
  </si>
  <si>
    <t>任务清单</t>
  </si>
  <si>
    <t>15个地市、县（区）</t>
  </si>
  <si>
    <t>救助站规范化建设</t>
  </si>
  <si>
    <t>高要区、阳江市、阳春市、梅州市、云浮市、罗定市、郁南县、江门市、新会区、南雄市</t>
  </si>
  <si>
    <t>具体工作任务要求</t>
  </si>
  <si>
    <t>完善视频监控设施设备</t>
  </si>
  <si>
    <t>梅州市、丰顺县、阳春市、高要区、开平市、云浮市、郁南县、罗定市、湛江市、蕉岭县、乐昌市</t>
  </si>
  <si>
    <t>改善救助机构消防安全设施设</t>
  </si>
  <si>
    <t>省一救、高要区、封开县、阳江市、阳春市、鹤山市、茂名市、湛江市、廉江市、惠州市</t>
  </si>
  <si>
    <t>购买救助专用车</t>
  </si>
  <si>
    <t>阳江市阳西县，河源市连平县、紫金县、东源县</t>
  </si>
  <si>
    <t>新建救助站</t>
  </si>
  <si>
    <t>省一救、省二救、省少保、15个地市、县（区）</t>
  </si>
  <si>
    <t>绩效目标</t>
  </si>
  <si>
    <t>推动救助管理机构基础设施建设。</t>
  </si>
  <si>
    <t>改善救助管理机构环境条件。</t>
  </si>
  <si>
    <r>
      <rPr>
        <sz val="12"/>
        <rFont val="宋体"/>
        <charset val="134"/>
      </rPr>
      <t>救助对象满意度</t>
    </r>
    <r>
      <rPr>
        <sz val="12"/>
        <rFont val="Arial"/>
        <charset val="134"/>
      </rPr>
      <t>≥</t>
    </r>
    <r>
      <rPr>
        <sz val="12"/>
        <rFont val="宋体"/>
        <charset val="134"/>
      </rPr>
      <t>80%。</t>
    </r>
  </si>
  <si>
    <t>资金使用率100%。</t>
  </si>
  <si>
    <t>附件5</t>
  </si>
  <si>
    <r>
      <rPr>
        <sz val="24"/>
        <rFont val="方正小标宋简体"/>
        <charset val="134"/>
      </rPr>
      <t>资金支出计划表</t>
    </r>
  </si>
  <si>
    <r>
      <rPr>
        <sz val="12"/>
        <rFont val="宋体"/>
        <charset val="134"/>
      </rPr>
      <t>单位：万元</t>
    </r>
  </si>
  <si>
    <r>
      <rPr>
        <sz val="14"/>
        <rFont val="黑体"/>
        <charset val="134"/>
      </rPr>
      <t>分类</t>
    </r>
  </si>
  <si>
    <r>
      <rPr>
        <sz val="14"/>
        <rFont val="黑体"/>
        <charset val="134"/>
      </rPr>
      <t>申报</t>
    </r>
    <r>
      <rPr>
        <sz val="14"/>
        <rFont val="Times New Roman"/>
        <charset val="134"/>
      </rPr>
      <t xml:space="preserve">
</t>
    </r>
    <r>
      <rPr>
        <sz val="14"/>
        <rFont val="黑体"/>
        <charset val="134"/>
      </rPr>
      <t>单位</t>
    </r>
    <r>
      <rPr>
        <sz val="14"/>
        <rFont val="Times New Roman"/>
        <charset val="134"/>
      </rPr>
      <t xml:space="preserve">
</t>
    </r>
    <r>
      <rPr>
        <sz val="14"/>
        <rFont val="黑体"/>
        <charset val="134"/>
      </rPr>
      <t>（处室）</t>
    </r>
  </si>
  <si>
    <r>
      <rPr>
        <sz val="14"/>
        <rFont val="黑体"/>
        <charset val="134"/>
      </rPr>
      <t>项目名称</t>
    </r>
  </si>
  <si>
    <r>
      <rPr>
        <sz val="14"/>
        <color indexed="8"/>
        <rFont val="黑体"/>
        <charset val="134"/>
      </rPr>
      <t>申报金额</t>
    </r>
  </si>
  <si>
    <r>
      <rPr>
        <sz val="14"/>
        <rFont val="Times New Roman"/>
        <charset val="134"/>
      </rPr>
      <t>1—3</t>
    </r>
    <r>
      <rPr>
        <sz val="14"/>
        <rFont val="黑体"/>
        <charset val="134"/>
      </rPr>
      <t>月累计支出计划</t>
    </r>
  </si>
  <si>
    <r>
      <rPr>
        <sz val="14"/>
        <rFont val="Times New Roman"/>
        <charset val="134"/>
      </rPr>
      <t>1—4</t>
    </r>
    <r>
      <rPr>
        <sz val="14"/>
        <rFont val="黑体"/>
        <charset val="134"/>
      </rPr>
      <t>月累计支出计划</t>
    </r>
  </si>
  <si>
    <r>
      <rPr>
        <sz val="14"/>
        <rFont val="Times New Roman"/>
        <charset val="134"/>
      </rPr>
      <t>1—5</t>
    </r>
    <r>
      <rPr>
        <sz val="14"/>
        <rFont val="黑体"/>
        <charset val="134"/>
      </rPr>
      <t>月累计支出计划</t>
    </r>
  </si>
  <si>
    <r>
      <rPr>
        <sz val="14"/>
        <rFont val="Times New Roman"/>
        <charset val="134"/>
      </rPr>
      <t>1—6</t>
    </r>
    <r>
      <rPr>
        <sz val="14"/>
        <rFont val="黑体"/>
        <charset val="134"/>
      </rPr>
      <t>月累计支出计划</t>
    </r>
  </si>
  <si>
    <r>
      <rPr>
        <sz val="14"/>
        <rFont val="Times New Roman"/>
        <charset val="134"/>
      </rPr>
      <t>1—7</t>
    </r>
    <r>
      <rPr>
        <sz val="14"/>
        <rFont val="黑体"/>
        <charset val="134"/>
      </rPr>
      <t>月累计支出计划</t>
    </r>
  </si>
  <si>
    <r>
      <rPr>
        <sz val="14"/>
        <rFont val="Times New Roman"/>
        <charset val="134"/>
      </rPr>
      <t>1—8</t>
    </r>
    <r>
      <rPr>
        <sz val="14"/>
        <rFont val="黑体"/>
        <charset val="134"/>
      </rPr>
      <t>月累计支出计划</t>
    </r>
  </si>
  <si>
    <r>
      <rPr>
        <sz val="14"/>
        <rFont val="Times New Roman"/>
        <charset val="134"/>
      </rPr>
      <t>1—9</t>
    </r>
    <r>
      <rPr>
        <sz val="14"/>
        <rFont val="黑体"/>
        <charset val="134"/>
      </rPr>
      <t>月累计支出计划</t>
    </r>
  </si>
  <si>
    <r>
      <rPr>
        <sz val="14"/>
        <rFont val="Times New Roman"/>
        <charset val="134"/>
      </rPr>
      <t>1—10</t>
    </r>
    <r>
      <rPr>
        <sz val="14"/>
        <rFont val="黑体"/>
        <charset val="134"/>
      </rPr>
      <t>月累计支出计划</t>
    </r>
  </si>
  <si>
    <r>
      <rPr>
        <sz val="14"/>
        <rFont val="Times New Roman"/>
        <charset val="134"/>
      </rPr>
      <t>1—11</t>
    </r>
    <r>
      <rPr>
        <sz val="14"/>
        <rFont val="黑体"/>
        <charset val="134"/>
      </rPr>
      <t>月累计支出计划</t>
    </r>
  </si>
  <si>
    <r>
      <rPr>
        <sz val="14"/>
        <rFont val="Times New Roman"/>
        <charset val="134"/>
      </rPr>
      <t>1—12</t>
    </r>
    <r>
      <rPr>
        <sz val="14"/>
        <rFont val="黑体"/>
        <charset val="134"/>
      </rPr>
      <t>月累计支出计划</t>
    </r>
  </si>
  <si>
    <r>
      <rPr>
        <sz val="14"/>
        <color indexed="8"/>
        <rFont val="黑体"/>
        <charset val="134"/>
      </rPr>
      <t>备注</t>
    </r>
  </si>
  <si>
    <t>2024年省福彩公益金用于救助管理机构设施设备建设项目资金</t>
  </si>
  <si>
    <t>社救处</t>
  </si>
  <si>
    <t>2023年中央两次财政拨款总额</t>
  </si>
  <si>
    <t>2023年省级财政拨款</t>
  </si>
  <si>
    <r>
      <rPr>
        <sz val="12"/>
        <rFont val="黑体"/>
        <charset val="134"/>
      </rPr>
      <t>地</t>
    </r>
    <r>
      <rPr>
        <sz val="12"/>
        <rFont val="黑体"/>
        <charset val="134"/>
      </rPr>
      <t xml:space="preserve">     </t>
    </r>
    <r>
      <rPr>
        <sz val="12"/>
        <rFont val="黑体"/>
        <charset val="134"/>
      </rPr>
      <t>区</t>
    </r>
  </si>
  <si>
    <t>第一次下达</t>
  </si>
  <si>
    <t>第二次下达</t>
  </si>
  <si>
    <t>两笔中央资金总额</t>
  </si>
  <si>
    <t>下达收回资金</t>
  </si>
  <si>
    <t>价格补贴</t>
  </si>
  <si>
    <t>总额</t>
  </si>
  <si>
    <t>取整</t>
  </si>
  <si>
    <r>
      <rPr>
        <b/>
        <sz val="12"/>
        <rFont val="Times New Roman"/>
        <charset val="134"/>
      </rPr>
      <t xml:space="preserve">  </t>
    </r>
    <r>
      <rPr>
        <b/>
        <sz val="12"/>
        <rFont val="宋体"/>
        <charset val="134"/>
      </rPr>
      <t>合</t>
    </r>
    <r>
      <rPr>
        <b/>
        <sz val="12"/>
        <rFont val="Times New Roman"/>
        <charset val="134"/>
      </rPr>
      <t xml:space="preserve">   </t>
    </r>
    <r>
      <rPr>
        <b/>
        <sz val="12"/>
        <rFont val="宋体"/>
        <charset val="134"/>
      </rPr>
      <t>计</t>
    </r>
  </si>
  <si>
    <t>含深圳</t>
  </si>
  <si>
    <t>广州市合计</t>
  </si>
  <si>
    <r>
      <rPr>
        <b/>
        <sz val="12"/>
        <rFont val="宋体"/>
        <charset val="134"/>
      </rPr>
      <t>省本级</t>
    </r>
  </si>
  <si>
    <t>广州市本级</t>
  </si>
  <si>
    <r>
      <rPr>
        <sz val="12"/>
        <rFont val="宋体"/>
        <charset val="134"/>
      </rPr>
      <t>省杨村社会福利院</t>
    </r>
  </si>
  <si>
    <t>特困供养，特困护理</t>
  </si>
  <si>
    <t>从化区</t>
  </si>
  <si>
    <r>
      <rPr>
        <sz val="12"/>
        <rFont val="宋体"/>
        <charset val="134"/>
      </rPr>
      <t>省第一救助安置中心</t>
    </r>
  </si>
  <si>
    <t>流浪救助</t>
  </si>
  <si>
    <t>增城区</t>
  </si>
  <si>
    <r>
      <rPr>
        <sz val="12"/>
        <rFont val="宋体"/>
        <charset val="134"/>
      </rPr>
      <t>省第二救助安置中心</t>
    </r>
  </si>
  <si>
    <t>越秀区</t>
  </si>
  <si>
    <r>
      <rPr>
        <sz val="12"/>
        <rFont val="宋体"/>
        <charset val="134"/>
      </rPr>
      <t>省少年儿童救助保护中心</t>
    </r>
  </si>
  <si>
    <t>海珠区</t>
  </si>
  <si>
    <t>荔湾区</t>
  </si>
  <si>
    <t>天河区</t>
  </si>
  <si>
    <t>白云区</t>
  </si>
  <si>
    <t>黄埔区</t>
  </si>
  <si>
    <t>南沙区</t>
  </si>
  <si>
    <t>花都区</t>
  </si>
  <si>
    <t>番禺区</t>
  </si>
  <si>
    <t>珠海市合计</t>
  </si>
  <si>
    <t>珠海市本级</t>
  </si>
  <si>
    <t>横琴新区</t>
  </si>
  <si>
    <t>香洲区</t>
  </si>
  <si>
    <t>金湾区</t>
  </si>
  <si>
    <t>斗门区</t>
  </si>
  <si>
    <t>佛山市合计</t>
  </si>
  <si>
    <t>佛山市本级</t>
  </si>
  <si>
    <t>禅城区</t>
  </si>
  <si>
    <t>南海区</t>
  </si>
  <si>
    <t>顺德区</t>
  </si>
  <si>
    <t>高明区</t>
  </si>
  <si>
    <t>三水区</t>
  </si>
  <si>
    <t>东莞市</t>
  </si>
  <si>
    <t>江门市合计</t>
  </si>
  <si>
    <r>
      <rPr>
        <sz val="12"/>
        <rFont val="宋体"/>
        <charset val="134"/>
      </rPr>
      <t>江门市本级</t>
    </r>
  </si>
  <si>
    <t>蓬江区</t>
  </si>
  <si>
    <t>江海区</t>
  </si>
  <si>
    <t>新会区</t>
  </si>
  <si>
    <t>鹤山市</t>
  </si>
  <si>
    <r>
      <rPr>
        <sz val="12"/>
        <rFont val="宋体"/>
        <charset val="134"/>
      </rPr>
      <t>台山市</t>
    </r>
  </si>
  <si>
    <r>
      <rPr>
        <sz val="12"/>
        <rFont val="宋体"/>
        <charset val="134"/>
      </rPr>
      <t>开平市</t>
    </r>
  </si>
  <si>
    <r>
      <rPr>
        <sz val="12"/>
        <rFont val="宋体"/>
        <charset val="134"/>
      </rPr>
      <t>恩平市</t>
    </r>
  </si>
  <si>
    <t>惠州市合计</t>
  </si>
  <si>
    <r>
      <rPr>
        <sz val="12"/>
        <rFont val="宋体"/>
        <charset val="134"/>
      </rPr>
      <t>惠州市本级</t>
    </r>
  </si>
  <si>
    <t>惠城区</t>
  </si>
  <si>
    <t>惠阳区</t>
  </si>
  <si>
    <r>
      <rPr>
        <sz val="12"/>
        <rFont val="宋体"/>
        <charset val="134"/>
      </rPr>
      <t>惠东县</t>
    </r>
  </si>
  <si>
    <r>
      <rPr>
        <sz val="12"/>
        <rFont val="宋体"/>
        <charset val="134"/>
      </rPr>
      <t>龙门县</t>
    </r>
  </si>
  <si>
    <t>博罗县</t>
  </si>
  <si>
    <t>肇庆市合计</t>
  </si>
  <si>
    <r>
      <rPr>
        <sz val="12"/>
        <rFont val="宋体"/>
        <charset val="134"/>
      </rPr>
      <t>肇庆市本级</t>
    </r>
  </si>
  <si>
    <t>端州区</t>
  </si>
  <si>
    <t>鼎湖区</t>
  </si>
  <si>
    <t>四会市</t>
  </si>
  <si>
    <t>高要区</t>
  </si>
  <si>
    <t>广宁县</t>
  </si>
  <si>
    <r>
      <rPr>
        <b/>
        <sz val="12"/>
        <rFont val="宋体"/>
        <charset val="134"/>
      </rPr>
      <t>广宁县</t>
    </r>
  </si>
  <si>
    <t>封开县</t>
  </si>
  <si>
    <r>
      <rPr>
        <b/>
        <sz val="12"/>
        <rFont val="宋体"/>
        <charset val="134"/>
      </rPr>
      <t>封开县</t>
    </r>
  </si>
  <si>
    <t>怀集县</t>
  </si>
  <si>
    <r>
      <rPr>
        <b/>
        <sz val="12"/>
        <rFont val="宋体"/>
        <charset val="134"/>
      </rPr>
      <t>怀集县</t>
    </r>
  </si>
  <si>
    <t>德庆县</t>
  </si>
  <si>
    <r>
      <rPr>
        <b/>
        <sz val="12"/>
        <rFont val="宋体"/>
        <charset val="134"/>
      </rPr>
      <t>德庆县</t>
    </r>
  </si>
  <si>
    <t>汕头市合计</t>
  </si>
  <si>
    <r>
      <rPr>
        <b/>
        <sz val="12"/>
        <rFont val="宋体"/>
        <charset val="134"/>
      </rPr>
      <t>汕头市合计</t>
    </r>
  </si>
  <si>
    <r>
      <rPr>
        <sz val="12"/>
        <rFont val="宋体"/>
        <charset val="134"/>
      </rPr>
      <t>汕头市本级</t>
    </r>
  </si>
  <si>
    <r>
      <rPr>
        <sz val="12"/>
        <rFont val="宋体"/>
        <charset val="134"/>
      </rPr>
      <t>金平区</t>
    </r>
  </si>
  <si>
    <r>
      <rPr>
        <sz val="12"/>
        <rFont val="宋体"/>
        <charset val="134"/>
      </rPr>
      <t>龙湖区</t>
    </r>
  </si>
  <si>
    <r>
      <rPr>
        <sz val="12"/>
        <rFont val="宋体"/>
        <charset val="134"/>
      </rPr>
      <t>濠江区</t>
    </r>
  </si>
  <si>
    <r>
      <rPr>
        <sz val="12"/>
        <rFont val="宋体"/>
        <charset val="134"/>
      </rPr>
      <t>澄海区</t>
    </r>
  </si>
  <si>
    <r>
      <rPr>
        <sz val="12"/>
        <rFont val="宋体"/>
        <charset val="134"/>
      </rPr>
      <t>潮阳区</t>
    </r>
  </si>
  <si>
    <r>
      <rPr>
        <sz val="12"/>
        <rFont val="宋体"/>
        <charset val="134"/>
      </rPr>
      <t>潮南区</t>
    </r>
  </si>
  <si>
    <t>南澳县</t>
  </si>
  <si>
    <r>
      <rPr>
        <b/>
        <sz val="12"/>
        <rFont val="宋体"/>
        <charset val="134"/>
      </rPr>
      <t>南澳县</t>
    </r>
  </si>
  <si>
    <t>韶关市合计</t>
  </si>
  <si>
    <r>
      <rPr>
        <b/>
        <sz val="12"/>
        <rFont val="宋体"/>
        <charset val="134"/>
      </rPr>
      <t>韶关市合计</t>
    </r>
  </si>
  <si>
    <r>
      <rPr>
        <sz val="12"/>
        <rFont val="宋体"/>
        <charset val="134"/>
      </rPr>
      <t>韶关市本级</t>
    </r>
  </si>
  <si>
    <r>
      <rPr>
        <sz val="12"/>
        <rFont val="宋体"/>
        <charset val="134"/>
      </rPr>
      <t>乐昌市</t>
    </r>
  </si>
  <si>
    <r>
      <rPr>
        <sz val="12"/>
        <rFont val="宋体"/>
        <charset val="134"/>
      </rPr>
      <t>始兴县</t>
    </r>
  </si>
  <si>
    <r>
      <rPr>
        <sz val="12"/>
        <rFont val="宋体"/>
        <charset val="134"/>
      </rPr>
      <t>新丰县</t>
    </r>
  </si>
  <si>
    <r>
      <rPr>
        <sz val="12"/>
        <rFont val="宋体"/>
        <charset val="134"/>
      </rPr>
      <t>曲江区</t>
    </r>
  </si>
  <si>
    <r>
      <rPr>
        <sz val="12"/>
        <rFont val="宋体"/>
        <charset val="134"/>
      </rPr>
      <t>浈江区</t>
    </r>
  </si>
  <si>
    <r>
      <rPr>
        <sz val="12"/>
        <rFont val="宋体"/>
        <charset val="134"/>
      </rPr>
      <t>武江区</t>
    </r>
  </si>
  <si>
    <t>翁源县</t>
  </si>
  <si>
    <t>南雄市</t>
  </si>
  <si>
    <t>仁化县</t>
  </si>
  <si>
    <t>乳源县</t>
  </si>
  <si>
    <t>河源市合计</t>
  </si>
  <si>
    <r>
      <rPr>
        <b/>
        <sz val="12"/>
        <rFont val="宋体"/>
        <charset val="134"/>
      </rPr>
      <t>河源市合计</t>
    </r>
  </si>
  <si>
    <r>
      <rPr>
        <sz val="12"/>
        <rFont val="宋体"/>
        <charset val="134"/>
      </rPr>
      <t>河源市本级</t>
    </r>
  </si>
  <si>
    <r>
      <rPr>
        <sz val="12"/>
        <rFont val="宋体"/>
        <charset val="134"/>
      </rPr>
      <t>源城区</t>
    </r>
  </si>
  <si>
    <r>
      <rPr>
        <sz val="12"/>
        <rFont val="宋体"/>
        <charset val="134"/>
      </rPr>
      <t>东源县</t>
    </r>
  </si>
  <si>
    <r>
      <rPr>
        <sz val="12"/>
        <rFont val="宋体"/>
        <charset val="134"/>
      </rPr>
      <t>和平县</t>
    </r>
  </si>
  <si>
    <r>
      <rPr>
        <b/>
        <sz val="12"/>
        <rFont val="宋体"/>
        <charset val="134"/>
      </rPr>
      <t>连平县</t>
    </r>
  </si>
  <si>
    <t>龙川县</t>
  </si>
  <si>
    <r>
      <rPr>
        <b/>
        <sz val="12"/>
        <rFont val="宋体"/>
        <charset val="134"/>
      </rPr>
      <t>龙川县</t>
    </r>
  </si>
  <si>
    <r>
      <rPr>
        <b/>
        <sz val="12"/>
        <rFont val="宋体"/>
        <charset val="134"/>
      </rPr>
      <t>紫金县</t>
    </r>
  </si>
  <si>
    <t>梅州市合计</t>
  </si>
  <si>
    <r>
      <rPr>
        <sz val="12"/>
        <rFont val="宋体"/>
        <charset val="134"/>
      </rPr>
      <t>梅州市本级</t>
    </r>
  </si>
  <si>
    <r>
      <rPr>
        <sz val="12"/>
        <rFont val="宋体"/>
        <charset val="134"/>
      </rPr>
      <t>梅江区</t>
    </r>
  </si>
  <si>
    <r>
      <rPr>
        <sz val="12"/>
        <rFont val="宋体"/>
        <charset val="134"/>
      </rPr>
      <t>梅县区</t>
    </r>
  </si>
  <si>
    <r>
      <rPr>
        <sz val="12"/>
        <rFont val="宋体"/>
        <charset val="134"/>
      </rPr>
      <t>平远县</t>
    </r>
  </si>
  <si>
    <r>
      <rPr>
        <sz val="12"/>
        <rFont val="宋体"/>
        <charset val="134"/>
      </rPr>
      <t>蕉岭县</t>
    </r>
  </si>
  <si>
    <t>兴宁市</t>
  </si>
  <si>
    <r>
      <rPr>
        <b/>
        <sz val="12"/>
        <rFont val="宋体"/>
        <charset val="134"/>
      </rPr>
      <t>兴宁市</t>
    </r>
  </si>
  <si>
    <t>丰顺县</t>
  </si>
  <si>
    <r>
      <rPr>
        <b/>
        <sz val="12"/>
        <rFont val="宋体"/>
        <charset val="134"/>
      </rPr>
      <t>丰顺县</t>
    </r>
  </si>
  <si>
    <t>五华县</t>
  </si>
  <si>
    <r>
      <rPr>
        <b/>
        <sz val="12"/>
        <rFont val="宋体"/>
        <charset val="134"/>
      </rPr>
      <t>五华县</t>
    </r>
  </si>
  <si>
    <t>大埔县</t>
  </si>
  <si>
    <r>
      <rPr>
        <b/>
        <sz val="12"/>
        <rFont val="宋体"/>
        <charset val="134"/>
      </rPr>
      <t>大埔县</t>
    </r>
  </si>
  <si>
    <t>汕尾市合计</t>
  </si>
  <si>
    <r>
      <rPr>
        <sz val="12"/>
        <rFont val="宋体"/>
        <charset val="134"/>
      </rPr>
      <t>汕尾市本级</t>
    </r>
  </si>
  <si>
    <r>
      <rPr>
        <sz val="12"/>
        <rFont val="宋体"/>
        <charset val="134"/>
      </rPr>
      <t>市城区</t>
    </r>
  </si>
  <si>
    <t>海丰县</t>
  </si>
  <si>
    <r>
      <rPr>
        <b/>
        <sz val="12"/>
        <rFont val="宋体"/>
        <charset val="134"/>
      </rPr>
      <t>海丰县</t>
    </r>
  </si>
  <si>
    <t>陆河县</t>
  </si>
  <si>
    <r>
      <rPr>
        <b/>
        <sz val="12"/>
        <rFont val="宋体"/>
        <charset val="134"/>
      </rPr>
      <t>陆河县</t>
    </r>
  </si>
  <si>
    <t>陆丰市</t>
  </si>
  <si>
    <r>
      <rPr>
        <b/>
        <sz val="12"/>
        <rFont val="宋体"/>
        <charset val="134"/>
      </rPr>
      <t>陆丰市</t>
    </r>
  </si>
  <si>
    <t>阳江市合计</t>
  </si>
  <si>
    <r>
      <rPr>
        <sz val="12"/>
        <rFont val="宋体"/>
        <charset val="134"/>
      </rPr>
      <t>阳江市本级</t>
    </r>
  </si>
  <si>
    <r>
      <rPr>
        <sz val="12"/>
        <rFont val="宋体"/>
        <charset val="134"/>
      </rPr>
      <t>阳东区</t>
    </r>
  </si>
  <si>
    <r>
      <rPr>
        <sz val="12"/>
        <rFont val="宋体"/>
        <charset val="134"/>
      </rPr>
      <t>阳西县</t>
    </r>
  </si>
  <si>
    <r>
      <rPr>
        <sz val="12"/>
        <rFont val="宋体"/>
        <charset val="134"/>
      </rPr>
      <t>江城区</t>
    </r>
  </si>
  <si>
    <t>阳春市</t>
  </si>
  <si>
    <r>
      <rPr>
        <b/>
        <sz val="12"/>
        <rFont val="宋体"/>
        <charset val="134"/>
      </rPr>
      <t>阳春市</t>
    </r>
  </si>
  <si>
    <t>湛江市合计</t>
  </si>
  <si>
    <r>
      <rPr>
        <b/>
        <sz val="12"/>
        <rFont val="宋体"/>
        <charset val="134"/>
      </rPr>
      <t>湛江市合计</t>
    </r>
  </si>
  <si>
    <r>
      <rPr>
        <sz val="12"/>
        <rFont val="宋体"/>
        <charset val="134"/>
      </rPr>
      <t>湛江市本级</t>
    </r>
  </si>
  <si>
    <r>
      <rPr>
        <sz val="12"/>
        <rFont val="宋体"/>
        <charset val="134"/>
      </rPr>
      <t>遂溪县</t>
    </r>
  </si>
  <si>
    <r>
      <rPr>
        <sz val="12"/>
        <rFont val="宋体"/>
        <charset val="134"/>
      </rPr>
      <t>吴川市</t>
    </r>
  </si>
  <si>
    <r>
      <rPr>
        <sz val="12"/>
        <rFont val="宋体"/>
        <charset val="134"/>
      </rPr>
      <t>赤坎区</t>
    </r>
  </si>
  <si>
    <r>
      <rPr>
        <sz val="12"/>
        <rFont val="宋体"/>
        <charset val="134"/>
      </rPr>
      <t>霞山区</t>
    </r>
  </si>
  <si>
    <r>
      <rPr>
        <sz val="12"/>
        <rFont val="宋体"/>
        <charset val="134"/>
      </rPr>
      <t>坡头区</t>
    </r>
  </si>
  <si>
    <r>
      <rPr>
        <sz val="12"/>
        <rFont val="宋体"/>
        <charset val="134"/>
      </rPr>
      <t>麻章区</t>
    </r>
  </si>
  <si>
    <t>雷州市</t>
  </si>
  <si>
    <r>
      <rPr>
        <b/>
        <sz val="12"/>
        <rFont val="宋体"/>
        <charset val="134"/>
      </rPr>
      <t>徐闻县</t>
    </r>
  </si>
  <si>
    <t>廉江市</t>
  </si>
  <si>
    <r>
      <rPr>
        <b/>
        <sz val="12"/>
        <rFont val="宋体"/>
        <charset val="134"/>
      </rPr>
      <t>廉江市</t>
    </r>
  </si>
  <si>
    <t>茂名市合计</t>
  </si>
  <si>
    <r>
      <rPr>
        <b/>
        <sz val="12"/>
        <rFont val="宋体"/>
        <charset val="134"/>
      </rPr>
      <t>茂名市合计</t>
    </r>
  </si>
  <si>
    <r>
      <rPr>
        <sz val="12"/>
        <rFont val="宋体"/>
        <charset val="134"/>
      </rPr>
      <t>茂名市本级</t>
    </r>
  </si>
  <si>
    <r>
      <rPr>
        <sz val="12"/>
        <rFont val="宋体"/>
        <charset val="134"/>
      </rPr>
      <t>茂南区</t>
    </r>
  </si>
  <si>
    <r>
      <rPr>
        <sz val="12"/>
        <rFont val="宋体"/>
        <charset val="134"/>
      </rPr>
      <t>信宜市</t>
    </r>
  </si>
  <si>
    <r>
      <rPr>
        <sz val="12"/>
        <rFont val="宋体"/>
        <charset val="134"/>
      </rPr>
      <t>电白区</t>
    </r>
  </si>
  <si>
    <t>高州市</t>
  </si>
  <si>
    <r>
      <rPr>
        <b/>
        <sz val="12"/>
        <rFont val="宋体"/>
        <charset val="134"/>
      </rPr>
      <t>高州市</t>
    </r>
  </si>
  <si>
    <t>化州市</t>
  </si>
  <si>
    <r>
      <rPr>
        <b/>
        <sz val="12"/>
        <rFont val="宋体"/>
        <charset val="134"/>
      </rPr>
      <t>化州市</t>
    </r>
  </si>
  <si>
    <t>清远市合计</t>
  </si>
  <si>
    <r>
      <rPr>
        <sz val="12"/>
        <rFont val="宋体"/>
        <charset val="134"/>
      </rPr>
      <t>清远市本级</t>
    </r>
  </si>
  <si>
    <r>
      <rPr>
        <sz val="12"/>
        <rFont val="宋体"/>
        <charset val="134"/>
      </rPr>
      <t>清城区</t>
    </r>
  </si>
  <si>
    <r>
      <rPr>
        <sz val="12"/>
        <rFont val="宋体"/>
        <charset val="134"/>
      </rPr>
      <t>清新区</t>
    </r>
  </si>
  <si>
    <r>
      <rPr>
        <sz val="12"/>
        <rFont val="宋体"/>
        <charset val="134"/>
      </rPr>
      <t>佛冈县</t>
    </r>
  </si>
  <si>
    <r>
      <rPr>
        <sz val="12"/>
        <rFont val="宋体"/>
        <charset val="134"/>
      </rPr>
      <t>连州市</t>
    </r>
  </si>
  <si>
    <r>
      <rPr>
        <sz val="12"/>
        <rFont val="宋体"/>
        <charset val="134"/>
      </rPr>
      <t>阳山县</t>
    </r>
  </si>
  <si>
    <t>英德市</t>
  </si>
  <si>
    <r>
      <rPr>
        <b/>
        <sz val="12"/>
        <rFont val="宋体"/>
        <charset val="134"/>
      </rPr>
      <t>英德市</t>
    </r>
  </si>
  <si>
    <t>连山县</t>
  </si>
  <si>
    <r>
      <rPr>
        <b/>
        <sz val="12"/>
        <rFont val="宋体"/>
        <charset val="134"/>
      </rPr>
      <t>连山县</t>
    </r>
  </si>
  <si>
    <t>连南县</t>
  </si>
  <si>
    <r>
      <rPr>
        <b/>
        <sz val="12"/>
        <rFont val="宋体"/>
        <charset val="134"/>
      </rPr>
      <t>连南县</t>
    </r>
  </si>
  <si>
    <r>
      <rPr>
        <b/>
        <sz val="12"/>
        <rFont val="宋体"/>
        <charset val="134"/>
      </rPr>
      <t>潮州市合计</t>
    </r>
  </si>
  <si>
    <r>
      <rPr>
        <sz val="12"/>
        <rFont val="宋体"/>
        <charset val="134"/>
      </rPr>
      <t>潮州市本级</t>
    </r>
  </si>
  <si>
    <r>
      <rPr>
        <sz val="12"/>
        <rFont val="宋体"/>
        <charset val="134"/>
      </rPr>
      <t>潮安区</t>
    </r>
  </si>
  <si>
    <r>
      <rPr>
        <sz val="12"/>
        <rFont val="宋体"/>
        <charset val="134"/>
      </rPr>
      <t>湘桥区</t>
    </r>
  </si>
  <si>
    <t>饶平县</t>
  </si>
  <si>
    <r>
      <rPr>
        <b/>
        <sz val="12"/>
        <rFont val="宋体"/>
        <charset val="134"/>
      </rPr>
      <t>饶平县</t>
    </r>
  </si>
  <si>
    <t>揭阳市合计</t>
  </si>
  <si>
    <r>
      <rPr>
        <b/>
        <sz val="12"/>
        <rFont val="宋体"/>
        <charset val="134"/>
      </rPr>
      <t>揭阳市合计</t>
    </r>
  </si>
  <si>
    <r>
      <rPr>
        <sz val="12"/>
        <rFont val="宋体"/>
        <charset val="134"/>
      </rPr>
      <t>揭阳市本级</t>
    </r>
  </si>
  <si>
    <r>
      <rPr>
        <sz val="12"/>
        <rFont val="宋体"/>
        <charset val="134"/>
      </rPr>
      <t>榕城区</t>
    </r>
  </si>
  <si>
    <r>
      <rPr>
        <sz val="12"/>
        <rFont val="宋体"/>
        <charset val="134"/>
      </rPr>
      <t>揭东区</t>
    </r>
  </si>
  <si>
    <t>惠来县</t>
  </si>
  <si>
    <r>
      <rPr>
        <b/>
        <sz val="12"/>
        <rFont val="宋体"/>
        <charset val="134"/>
      </rPr>
      <t>惠来县</t>
    </r>
  </si>
  <si>
    <t>普宁市</t>
  </si>
  <si>
    <r>
      <rPr>
        <b/>
        <sz val="12"/>
        <rFont val="宋体"/>
        <charset val="134"/>
      </rPr>
      <t>普宁市</t>
    </r>
  </si>
  <si>
    <t>揭西县</t>
  </si>
  <si>
    <r>
      <rPr>
        <b/>
        <sz val="12"/>
        <rFont val="宋体"/>
        <charset val="134"/>
      </rPr>
      <t>揭西县</t>
    </r>
  </si>
  <si>
    <r>
      <rPr>
        <sz val="12"/>
        <rFont val="宋体"/>
        <charset val="134"/>
      </rPr>
      <t>云浮市本级</t>
    </r>
  </si>
  <si>
    <r>
      <rPr>
        <sz val="12"/>
        <rFont val="宋体"/>
        <charset val="134"/>
      </rPr>
      <t>云城区</t>
    </r>
  </si>
  <si>
    <r>
      <rPr>
        <sz val="12"/>
        <rFont val="宋体"/>
        <charset val="134"/>
      </rPr>
      <t>郁南县</t>
    </r>
  </si>
  <si>
    <r>
      <rPr>
        <sz val="12"/>
        <rFont val="宋体"/>
        <charset val="134"/>
      </rPr>
      <t>云安区</t>
    </r>
  </si>
  <si>
    <t>罗定市</t>
  </si>
  <si>
    <r>
      <rPr>
        <b/>
        <sz val="12"/>
        <rFont val="宋体"/>
        <charset val="134"/>
      </rPr>
      <t>罗定市</t>
    </r>
  </si>
  <si>
    <r>
      <rPr>
        <b/>
        <sz val="12"/>
        <rFont val="宋体"/>
        <charset val="134"/>
      </rPr>
      <t>新兴县</t>
    </r>
  </si>
  <si>
    <t>9月</t>
  </si>
  <si>
    <t>城市低保</t>
  </si>
  <si>
    <t>农村低保</t>
  </si>
  <si>
    <t>当月人均
补助额</t>
  </si>
  <si>
    <t>元</t>
  </si>
  <si>
    <t>深圳市本级</t>
  </si>
  <si>
    <t>汕头市本级</t>
  </si>
  <si>
    <t>韶关市本级</t>
  </si>
  <si>
    <t>河源市本级</t>
  </si>
  <si>
    <t>梅州市本级</t>
  </si>
  <si>
    <t>惠州市本级</t>
  </si>
  <si>
    <t>汕尾市本级</t>
  </si>
  <si>
    <t>江门市本级</t>
  </si>
  <si>
    <t>阳江市本级</t>
  </si>
  <si>
    <t>茂名市本级</t>
  </si>
  <si>
    <t>清远市本级</t>
  </si>
  <si>
    <t>揭阳市本级</t>
  </si>
  <si>
    <t>云浮市本级</t>
  </si>
  <si>
    <r>
      <rPr>
        <sz val="20"/>
        <color indexed="8"/>
        <rFont val="黑体"/>
        <charset val="134"/>
      </rPr>
      <t>附件</t>
    </r>
  </si>
  <si>
    <r>
      <rPr>
        <sz val="30"/>
        <rFont val="Times New Roman"/>
        <charset val="134"/>
      </rPr>
      <t>2024</t>
    </r>
    <r>
      <rPr>
        <sz val="30"/>
        <rFont val="方正小标宋简体"/>
        <charset val="134"/>
      </rPr>
      <t>年困难群众救助补助资金预算测算表（社会救助处部分）</t>
    </r>
  </si>
  <si>
    <r>
      <rPr>
        <sz val="10"/>
        <rFont val="黑体"/>
        <charset val="134"/>
      </rPr>
      <t>市县区别</t>
    </r>
  </si>
  <si>
    <r>
      <rPr>
        <sz val="10"/>
        <rFont val="黑体"/>
        <charset val="134"/>
      </rPr>
      <t>小计</t>
    </r>
  </si>
  <si>
    <r>
      <rPr>
        <sz val="10"/>
        <rFont val="黑体"/>
        <charset val="134"/>
      </rPr>
      <t>最低生活保障</t>
    </r>
  </si>
  <si>
    <r>
      <rPr>
        <sz val="10"/>
        <rFont val="黑体"/>
        <charset val="134"/>
      </rPr>
      <t>特困人员供养</t>
    </r>
  </si>
  <si>
    <r>
      <rPr>
        <sz val="10"/>
        <rFont val="黑体"/>
        <charset val="134"/>
      </rPr>
      <t>临时救助</t>
    </r>
  </si>
  <si>
    <r>
      <rPr>
        <sz val="10"/>
        <rFont val="黑体"/>
        <charset val="134"/>
      </rPr>
      <t>流浪救助</t>
    </r>
  </si>
  <si>
    <r>
      <rPr>
        <sz val="10"/>
        <rFont val="黑体"/>
        <charset val="134"/>
      </rPr>
      <t>孤儿</t>
    </r>
  </si>
  <si>
    <r>
      <rPr>
        <sz val="10"/>
        <rFont val="黑体"/>
        <charset val="134"/>
      </rPr>
      <t>城镇低保</t>
    </r>
  </si>
  <si>
    <r>
      <rPr>
        <sz val="10"/>
        <rFont val="黑体"/>
        <charset val="134"/>
      </rPr>
      <t>农村低保</t>
    </r>
  </si>
  <si>
    <r>
      <rPr>
        <sz val="10"/>
        <rFont val="黑体"/>
        <charset val="134"/>
      </rPr>
      <t>资金测算</t>
    </r>
  </si>
  <si>
    <r>
      <rPr>
        <sz val="10"/>
        <rFont val="黑体"/>
        <charset val="134"/>
      </rPr>
      <t>城镇特困</t>
    </r>
  </si>
  <si>
    <r>
      <rPr>
        <sz val="10"/>
        <rFont val="黑体"/>
        <charset val="134"/>
      </rPr>
      <t>农村特困</t>
    </r>
  </si>
  <si>
    <r>
      <rPr>
        <sz val="10"/>
        <rFont val="黑体"/>
        <charset val="134"/>
      </rPr>
      <t>护理标准</t>
    </r>
  </si>
  <si>
    <r>
      <rPr>
        <sz val="10"/>
        <rFont val="Times New Roman"/>
        <charset val="134"/>
      </rPr>
      <t>2021</t>
    </r>
    <r>
      <rPr>
        <sz val="10"/>
        <rFont val="黑体"/>
        <charset val="134"/>
      </rPr>
      <t>年</t>
    </r>
    <r>
      <rPr>
        <sz val="10"/>
        <rFont val="Times New Roman"/>
        <charset val="134"/>
      </rPr>
      <t>1-12</t>
    </r>
    <r>
      <rPr>
        <sz val="10"/>
        <rFont val="黑体"/>
        <charset val="134"/>
      </rPr>
      <t>月救助人次</t>
    </r>
  </si>
  <si>
    <r>
      <rPr>
        <sz val="10"/>
        <rFont val="黑体"/>
        <charset val="134"/>
      </rPr>
      <t>救助人次</t>
    </r>
    <r>
      <rPr>
        <sz val="10"/>
        <rFont val="Times New Roman"/>
        <charset val="134"/>
      </rPr>
      <t xml:space="preserve">
</t>
    </r>
    <r>
      <rPr>
        <sz val="10"/>
        <rFont val="黑体"/>
        <charset val="134"/>
      </rPr>
      <t>（待更新）</t>
    </r>
  </si>
  <si>
    <r>
      <rPr>
        <sz val="10"/>
        <rFont val="黑体"/>
        <charset val="134"/>
      </rPr>
      <t>临时救助平均水平（</t>
    </r>
    <r>
      <rPr>
        <sz val="10"/>
        <rFont val="Times New Roman"/>
        <charset val="134"/>
      </rPr>
      <t>2023</t>
    </r>
    <r>
      <rPr>
        <sz val="10"/>
        <rFont val="黑体"/>
        <charset val="134"/>
      </rPr>
      <t>年上半年平均水平</t>
    </r>
    <r>
      <rPr>
        <sz val="10"/>
        <rFont val="Times New Roman"/>
        <charset val="134"/>
      </rPr>
      <t>1885</t>
    </r>
    <r>
      <rPr>
        <sz val="10"/>
        <rFont val="黑体"/>
        <charset val="134"/>
      </rPr>
      <t>）</t>
    </r>
  </si>
  <si>
    <r>
      <rPr>
        <sz val="10"/>
        <rFont val="黑体"/>
        <charset val="134"/>
      </rPr>
      <t>所需资金</t>
    </r>
  </si>
  <si>
    <r>
      <rPr>
        <sz val="10"/>
        <rFont val="Times New Roman"/>
        <charset val="134"/>
      </rPr>
      <t>2023</t>
    </r>
    <r>
      <rPr>
        <sz val="10"/>
        <rFont val="黑体"/>
        <charset val="134"/>
      </rPr>
      <t>年</t>
    </r>
    <r>
      <rPr>
        <sz val="10"/>
        <rFont val="Times New Roman"/>
        <charset val="134"/>
      </rPr>
      <t>1-6</t>
    </r>
    <r>
      <rPr>
        <sz val="10"/>
        <rFont val="黑体"/>
        <charset val="134"/>
      </rPr>
      <t>月救助人次</t>
    </r>
    <r>
      <rPr>
        <sz val="10"/>
        <rFont val="Times New Roman"/>
        <charset val="134"/>
      </rPr>
      <t xml:space="preserve">
</t>
    </r>
    <r>
      <rPr>
        <sz val="10"/>
        <rFont val="黑体"/>
        <charset val="134"/>
      </rPr>
      <t>（待更新）</t>
    </r>
  </si>
  <si>
    <r>
      <rPr>
        <sz val="10"/>
        <rFont val="黑体"/>
        <charset val="134"/>
      </rPr>
      <t>救助月人次数</t>
    </r>
    <r>
      <rPr>
        <sz val="10"/>
        <rFont val="Times New Roman"/>
        <charset val="134"/>
      </rPr>
      <t xml:space="preserve">
</t>
    </r>
    <r>
      <rPr>
        <sz val="10"/>
        <rFont val="黑体"/>
        <charset val="134"/>
      </rPr>
      <t>（待更新）</t>
    </r>
  </si>
  <si>
    <r>
      <rPr>
        <sz val="10"/>
        <rFont val="黑体"/>
        <charset val="134"/>
      </rPr>
      <t>流浪救助平均水平（采用城镇特困供养水平</t>
    </r>
    <r>
      <rPr>
        <sz val="10"/>
        <rFont val="Times New Roman"/>
        <charset val="134"/>
      </rPr>
      <t>+</t>
    </r>
    <r>
      <rPr>
        <sz val="10"/>
        <rFont val="黑体"/>
        <charset val="134"/>
      </rPr>
      <t>全失能护理标准）</t>
    </r>
  </si>
  <si>
    <r>
      <rPr>
        <sz val="10"/>
        <rFont val="黑体"/>
        <charset val="134"/>
      </rPr>
      <t>集中供养孤儿人数（</t>
    </r>
    <r>
      <rPr>
        <sz val="10"/>
        <rFont val="Times New Roman"/>
        <charset val="134"/>
      </rPr>
      <t>2023</t>
    </r>
    <r>
      <rPr>
        <sz val="10"/>
        <rFont val="黑体"/>
        <charset val="134"/>
      </rPr>
      <t>年</t>
    </r>
    <r>
      <rPr>
        <sz val="10"/>
        <rFont val="Times New Roman"/>
        <charset val="134"/>
      </rPr>
      <t>4</t>
    </r>
    <r>
      <rPr>
        <sz val="10"/>
        <rFont val="黑体"/>
        <charset val="134"/>
      </rPr>
      <t>月数据）</t>
    </r>
  </si>
  <si>
    <r>
      <rPr>
        <sz val="10"/>
        <rFont val="黑体"/>
        <charset val="134"/>
      </rPr>
      <t>最低养育标准</t>
    </r>
  </si>
  <si>
    <r>
      <rPr>
        <sz val="10"/>
        <rFont val="黑体"/>
        <charset val="134"/>
      </rPr>
      <t>分散供养孤儿人数（</t>
    </r>
    <r>
      <rPr>
        <sz val="10"/>
        <rFont val="Times New Roman"/>
        <charset val="134"/>
      </rPr>
      <t>2023</t>
    </r>
    <r>
      <rPr>
        <sz val="10"/>
        <rFont val="黑体"/>
        <charset val="134"/>
      </rPr>
      <t>年</t>
    </r>
    <r>
      <rPr>
        <sz val="10"/>
        <rFont val="Times New Roman"/>
        <charset val="134"/>
      </rPr>
      <t>4</t>
    </r>
    <r>
      <rPr>
        <sz val="10"/>
        <rFont val="黑体"/>
        <charset val="134"/>
      </rPr>
      <t>月数据）</t>
    </r>
  </si>
  <si>
    <r>
      <rPr>
        <sz val="10"/>
        <rFont val="黑体"/>
        <charset val="134"/>
      </rPr>
      <t>事实无人抚养儿童（</t>
    </r>
    <r>
      <rPr>
        <sz val="10"/>
        <rFont val="Times New Roman"/>
        <charset val="134"/>
      </rPr>
      <t>2023</t>
    </r>
    <r>
      <rPr>
        <sz val="10"/>
        <rFont val="黑体"/>
        <charset val="134"/>
      </rPr>
      <t>年</t>
    </r>
    <r>
      <rPr>
        <sz val="10"/>
        <rFont val="Times New Roman"/>
        <charset val="134"/>
      </rPr>
      <t>4</t>
    </r>
    <r>
      <rPr>
        <sz val="10"/>
        <rFont val="黑体"/>
        <charset val="134"/>
      </rPr>
      <t>月数据）</t>
    </r>
  </si>
  <si>
    <r>
      <rPr>
        <sz val="10"/>
        <rFont val="Times New Roman"/>
        <charset val="134"/>
      </rPr>
      <t>2023</t>
    </r>
    <r>
      <rPr>
        <sz val="10"/>
        <rFont val="黑体"/>
        <charset val="134"/>
      </rPr>
      <t>年</t>
    </r>
    <r>
      <rPr>
        <sz val="10"/>
        <rFont val="Times New Roman"/>
        <charset val="134"/>
      </rPr>
      <t>5</t>
    </r>
    <r>
      <rPr>
        <sz val="10"/>
        <rFont val="黑体"/>
        <charset val="134"/>
      </rPr>
      <t>月人数（待更新）</t>
    </r>
  </si>
  <si>
    <r>
      <rPr>
        <sz val="10"/>
        <rFont val="黑体"/>
        <charset val="134"/>
      </rPr>
      <t>人数（</t>
    </r>
    <r>
      <rPr>
        <sz val="10"/>
        <rFont val="Times New Roman"/>
        <charset val="134"/>
      </rPr>
      <t>3%</t>
    </r>
    <r>
      <rPr>
        <sz val="10"/>
        <rFont val="黑体"/>
        <charset val="134"/>
      </rPr>
      <t>增幅）</t>
    </r>
  </si>
  <si>
    <r>
      <rPr>
        <sz val="10"/>
        <rFont val="黑体"/>
        <charset val="134"/>
      </rPr>
      <t>最低补差水平（</t>
    </r>
    <r>
      <rPr>
        <sz val="10"/>
        <rFont val="Times New Roman"/>
        <charset val="134"/>
      </rPr>
      <t>2%</t>
    </r>
    <r>
      <rPr>
        <sz val="10"/>
        <rFont val="黑体"/>
        <charset val="134"/>
      </rPr>
      <t>增幅）</t>
    </r>
  </si>
  <si>
    <r>
      <rPr>
        <sz val="10"/>
        <rFont val="黑体"/>
        <charset val="134"/>
      </rPr>
      <t>最低补差水平（</t>
    </r>
    <r>
      <rPr>
        <sz val="10"/>
        <rFont val="Times New Roman"/>
        <charset val="134"/>
      </rPr>
      <t>3.5%</t>
    </r>
    <r>
      <rPr>
        <sz val="10"/>
        <rFont val="黑体"/>
        <charset val="134"/>
      </rPr>
      <t>增幅）</t>
    </r>
  </si>
  <si>
    <r>
      <rPr>
        <sz val="10"/>
        <rFont val="黑体"/>
        <charset val="134"/>
      </rPr>
      <t>省财政负担比例</t>
    </r>
  </si>
  <si>
    <r>
      <rPr>
        <sz val="10"/>
        <rFont val="黑体"/>
        <charset val="134"/>
      </rPr>
      <t>省财政负担资金</t>
    </r>
  </si>
  <si>
    <r>
      <rPr>
        <sz val="10"/>
        <rFont val="黑体"/>
        <charset val="134"/>
      </rPr>
      <t>供养水平（</t>
    </r>
    <r>
      <rPr>
        <sz val="10"/>
        <rFont val="Times New Roman"/>
        <charset val="134"/>
      </rPr>
      <t>2%</t>
    </r>
    <r>
      <rPr>
        <sz val="10"/>
        <rFont val="黑体"/>
        <charset val="134"/>
      </rPr>
      <t>增幅）</t>
    </r>
  </si>
  <si>
    <r>
      <rPr>
        <sz val="10"/>
        <rFont val="黑体"/>
        <charset val="134"/>
      </rPr>
      <t>供养水平（</t>
    </r>
    <r>
      <rPr>
        <sz val="10"/>
        <rFont val="Times New Roman"/>
        <charset val="134"/>
      </rPr>
      <t>3.5%</t>
    </r>
    <r>
      <rPr>
        <sz val="10"/>
        <rFont val="黑体"/>
        <charset val="134"/>
      </rPr>
      <t>增幅）</t>
    </r>
  </si>
  <si>
    <r>
      <rPr>
        <sz val="10"/>
        <rFont val="黑体"/>
        <charset val="134"/>
      </rPr>
      <t>失能</t>
    </r>
    <r>
      <rPr>
        <sz val="10"/>
        <rFont val="Times New Roman"/>
        <charset val="134"/>
      </rPr>
      <t>15%</t>
    </r>
  </si>
  <si>
    <r>
      <rPr>
        <sz val="10"/>
        <rFont val="黑体"/>
        <charset val="134"/>
      </rPr>
      <t>半失能</t>
    </r>
    <r>
      <rPr>
        <sz val="10"/>
        <rFont val="Times New Roman"/>
        <charset val="134"/>
      </rPr>
      <t>18%</t>
    </r>
  </si>
  <si>
    <r>
      <rPr>
        <sz val="10"/>
        <rFont val="黑体"/>
        <charset val="134"/>
      </rPr>
      <t>全自理</t>
    </r>
    <r>
      <rPr>
        <sz val="10"/>
        <rFont val="Times New Roman"/>
        <charset val="134"/>
      </rPr>
      <t>67%</t>
    </r>
  </si>
  <si>
    <r>
      <rPr>
        <sz val="10"/>
        <rFont val="黑体"/>
        <charset val="134"/>
      </rPr>
      <t>人数</t>
    </r>
  </si>
  <si>
    <r>
      <rPr>
        <sz val="8"/>
        <rFont val="黑体"/>
        <charset val="134"/>
      </rPr>
      <t>标准（最低工资</t>
    </r>
    <r>
      <rPr>
        <sz val="8"/>
        <rFont val="Times New Roman"/>
        <charset val="134"/>
      </rPr>
      <t>60%</t>
    </r>
    <r>
      <rPr>
        <sz val="8"/>
        <rFont val="黑体"/>
        <charset val="134"/>
      </rPr>
      <t>）</t>
    </r>
    <r>
      <rPr>
        <sz val="8"/>
        <rFont val="Times New Roman"/>
        <charset val="134"/>
      </rPr>
      <t>8%</t>
    </r>
    <r>
      <rPr>
        <sz val="8"/>
        <rFont val="黑体"/>
        <charset val="134"/>
      </rPr>
      <t>增幅</t>
    </r>
  </si>
  <si>
    <r>
      <rPr>
        <sz val="8"/>
        <rFont val="黑体"/>
        <charset val="134"/>
      </rPr>
      <t>标准（最低工资</t>
    </r>
    <r>
      <rPr>
        <sz val="8"/>
        <rFont val="Times New Roman"/>
        <charset val="134"/>
      </rPr>
      <t>30%</t>
    </r>
    <r>
      <rPr>
        <sz val="8"/>
        <rFont val="黑体"/>
        <charset val="134"/>
      </rPr>
      <t>）</t>
    </r>
    <r>
      <rPr>
        <sz val="8"/>
        <rFont val="Times New Roman"/>
        <charset val="134"/>
      </rPr>
      <t>8%</t>
    </r>
    <r>
      <rPr>
        <sz val="8"/>
        <rFont val="黑体"/>
        <charset val="134"/>
      </rPr>
      <t>增幅</t>
    </r>
  </si>
  <si>
    <r>
      <rPr>
        <sz val="8"/>
        <rFont val="黑体"/>
        <charset val="134"/>
      </rPr>
      <t>标准（最低工资</t>
    </r>
    <r>
      <rPr>
        <sz val="8"/>
        <rFont val="Times New Roman"/>
        <charset val="134"/>
      </rPr>
      <t>2%</t>
    </r>
    <r>
      <rPr>
        <sz val="8"/>
        <rFont val="黑体"/>
        <charset val="134"/>
      </rPr>
      <t>）</t>
    </r>
    <r>
      <rPr>
        <sz val="8"/>
        <rFont val="Times New Roman"/>
        <charset val="134"/>
      </rPr>
      <t>8%</t>
    </r>
    <r>
      <rPr>
        <sz val="8"/>
        <rFont val="黑体"/>
        <charset val="134"/>
      </rPr>
      <t>增幅</t>
    </r>
  </si>
  <si>
    <r>
      <rPr>
        <b/>
        <sz val="10"/>
        <rFont val="宋体"/>
        <charset val="134"/>
      </rPr>
      <t>单位</t>
    </r>
  </si>
  <si>
    <r>
      <rPr>
        <b/>
        <sz val="10"/>
        <rFont val="宋体"/>
        <charset val="134"/>
      </rPr>
      <t>万元</t>
    </r>
  </si>
  <si>
    <r>
      <rPr>
        <b/>
        <sz val="10"/>
        <rFont val="宋体"/>
        <charset val="134"/>
      </rPr>
      <t>人</t>
    </r>
  </si>
  <si>
    <r>
      <rPr>
        <b/>
        <sz val="10"/>
        <rFont val="宋体"/>
        <charset val="134"/>
      </rPr>
      <t>元</t>
    </r>
    <r>
      <rPr>
        <b/>
        <sz val="10"/>
        <rFont val="Times New Roman"/>
        <charset val="134"/>
      </rPr>
      <t>/</t>
    </r>
    <r>
      <rPr>
        <b/>
        <sz val="10"/>
        <rFont val="宋体"/>
        <charset val="134"/>
      </rPr>
      <t>人月</t>
    </r>
  </si>
  <si>
    <t>%</t>
  </si>
  <si>
    <r>
      <rPr>
        <b/>
        <sz val="10"/>
        <rFont val="宋体"/>
        <charset val="134"/>
      </rPr>
      <t>元</t>
    </r>
    <r>
      <rPr>
        <b/>
        <sz val="10"/>
        <rFont val="Times New Roman"/>
        <charset val="134"/>
      </rPr>
      <t>/</t>
    </r>
    <r>
      <rPr>
        <b/>
        <sz val="10"/>
        <rFont val="宋体"/>
        <charset val="134"/>
      </rPr>
      <t>人年</t>
    </r>
  </si>
  <si>
    <r>
      <rPr>
        <b/>
        <sz val="10"/>
        <rFont val="宋体"/>
        <charset val="134"/>
      </rPr>
      <t>人次</t>
    </r>
  </si>
  <si>
    <r>
      <rPr>
        <b/>
        <sz val="10"/>
        <rFont val="宋体"/>
        <charset val="134"/>
      </rPr>
      <t>元</t>
    </r>
    <r>
      <rPr>
        <b/>
        <sz val="10"/>
        <rFont val="Times New Roman"/>
        <charset val="134"/>
      </rPr>
      <t>/</t>
    </r>
    <r>
      <rPr>
        <b/>
        <sz val="10"/>
        <rFont val="宋体"/>
        <charset val="134"/>
      </rPr>
      <t>人次</t>
    </r>
  </si>
  <si>
    <r>
      <rPr>
        <b/>
        <sz val="10"/>
        <rFont val="宋体"/>
        <charset val="134"/>
      </rPr>
      <t>人天数</t>
    </r>
  </si>
  <si>
    <r>
      <rPr>
        <b/>
        <sz val="10"/>
        <rFont val="宋体"/>
        <charset val="134"/>
      </rPr>
      <t>月人次数</t>
    </r>
  </si>
  <si>
    <r>
      <rPr>
        <b/>
        <sz val="10"/>
        <rFont val="宋体"/>
        <charset val="134"/>
      </rPr>
      <t>元</t>
    </r>
    <r>
      <rPr>
        <b/>
        <sz val="10"/>
        <rFont val="Times New Roman"/>
        <charset val="134"/>
      </rPr>
      <t>/</t>
    </r>
    <r>
      <rPr>
        <b/>
        <sz val="10"/>
        <rFont val="宋体"/>
        <charset val="134"/>
      </rPr>
      <t>月人次</t>
    </r>
  </si>
  <si>
    <r>
      <rPr>
        <b/>
        <sz val="10"/>
        <rFont val="宋体"/>
        <charset val="134"/>
      </rPr>
      <t>元</t>
    </r>
  </si>
  <si>
    <r>
      <rPr>
        <b/>
        <sz val="10"/>
        <rFont val="宋体"/>
        <charset val="134"/>
      </rPr>
      <t>合计</t>
    </r>
  </si>
  <si>
    <r>
      <rPr>
        <b/>
        <sz val="10"/>
        <rFont val="宋体"/>
        <charset val="134"/>
      </rPr>
      <t>省本级</t>
    </r>
  </si>
  <si>
    <r>
      <rPr>
        <b/>
        <sz val="10"/>
        <rFont val="宋体"/>
        <charset val="134"/>
      </rPr>
      <t>价格临时补贴（估算）</t>
    </r>
  </si>
  <si>
    <r>
      <rPr>
        <b/>
        <sz val="10"/>
        <rFont val="宋体"/>
        <charset val="134"/>
      </rPr>
      <t>各市合计</t>
    </r>
  </si>
  <si>
    <r>
      <rPr>
        <sz val="10"/>
        <color indexed="8"/>
        <rFont val="宋体"/>
        <charset val="134"/>
      </rPr>
      <t>广州市</t>
    </r>
  </si>
  <si>
    <r>
      <rPr>
        <sz val="10"/>
        <color indexed="8"/>
        <rFont val="宋体"/>
        <charset val="134"/>
      </rPr>
      <t>广州市本级</t>
    </r>
  </si>
  <si>
    <r>
      <rPr>
        <sz val="10"/>
        <color indexed="8"/>
        <rFont val="宋体"/>
        <charset val="134"/>
      </rPr>
      <t>荔湾区</t>
    </r>
  </si>
  <si>
    <r>
      <rPr>
        <sz val="10"/>
        <color indexed="8"/>
        <rFont val="宋体"/>
        <charset val="134"/>
      </rPr>
      <t>越秀区</t>
    </r>
  </si>
  <si>
    <r>
      <rPr>
        <sz val="10"/>
        <color indexed="8"/>
        <rFont val="宋体"/>
        <charset val="134"/>
      </rPr>
      <t>海珠区</t>
    </r>
  </si>
  <si>
    <r>
      <rPr>
        <sz val="10"/>
        <color indexed="8"/>
        <rFont val="宋体"/>
        <charset val="134"/>
      </rPr>
      <t>天河区</t>
    </r>
  </si>
  <si>
    <r>
      <rPr>
        <sz val="10"/>
        <color indexed="8"/>
        <rFont val="宋体"/>
        <charset val="134"/>
      </rPr>
      <t>白云区</t>
    </r>
  </si>
  <si>
    <r>
      <rPr>
        <sz val="10"/>
        <color indexed="8"/>
        <rFont val="宋体"/>
        <charset val="134"/>
      </rPr>
      <t>黄埔区</t>
    </r>
  </si>
  <si>
    <r>
      <rPr>
        <sz val="10"/>
        <color indexed="8"/>
        <rFont val="宋体"/>
        <charset val="134"/>
      </rPr>
      <t>番禺区</t>
    </r>
  </si>
  <si>
    <r>
      <rPr>
        <sz val="10"/>
        <color indexed="8"/>
        <rFont val="宋体"/>
        <charset val="134"/>
      </rPr>
      <t>花都区</t>
    </r>
  </si>
  <si>
    <r>
      <rPr>
        <sz val="10"/>
        <color indexed="8"/>
        <rFont val="宋体"/>
        <charset val="134"/>
      </rPr>
      <t>南沙区</t>
    </r>
  </si>
  <si>
    <r>
      <rPr>
        <sz val="10"/>
        <color indexed="8"/>
        <rFont val="宋体"/>
        <charset val="134"/>
      </rPr>
      <t>从化区</t>
    </r>
  </si>
  <si>
    <r>
      <rPr>
        <sz val="10"/>
        <color indexed="8"/>
        <rFont val="宋体"/>
        <charset val="134"/>
      </rPr>
      <t>增城区</t>
    </r>
  </si>
  <si>
    <r>
      <rPr>
        <sz val="10"/>
        <color indexed="8"/>
        <rFont val="宋体"/>
        <charset val="134"/>
      </rPr>
      <t>韶关市</t>
    </r>
  </si>
  <si>
    <r>
      <rPr>
        <sz val="10"/>
        <color indexed="8"/>
        <rFont val="宋体"/>
        <charset val="134"/>
      </rPr>
      <t>韶关市本级</t>
    </r>
  </si>
  <si>
    <r>
      <rPr>
        <sz val="10"/>
        <color indexed="8"/>
        <rFont val="宋体"/>
        <charset val="134"/>
      </rPr>
      <t>武江区</t>
    </r>
  </si>
  <si>
    <r>
      <rPr>
        <sz val="10"/>
        <color indexed="8"/>
        <rFont val="宋体"/>
        <charset val="134"/>
      </rPr>
      <t>浈江区</t>
    </r>
  </si>
  <si>
    <r>
      <rPr>
        <sz val="10"/>
        <color indexed="8"/>
        <rFont val="宋体"/>
        <charset val="134"/>
      </rPr>
      <t>曲江区</t>
    </r>
  </si>
  <si>
    <r>
      <rPr>
        <sz val="10"/>
        <color indexed="8"/>
        <rFont val="宋体"/>
        <charset val="134"/>
      </rPr>
      <t>始兴县</t>
    </r>
  </si>
  <si>
    <r>
      <rPr>
        <sz val="10"/>
        <color indexed="8"/>
        <rFont val="宋体"/>
        <charset val="134"/>
      </rPr>
      <t>仁化县</t>
    </r>
  </si>
  <si>
    <r>
      <rPr>
        <sz val="10"/>
        <color indexed="8"/>
        <rFont val="宋体"/>
        <charset val="134"/>
      </rPr>
      <t>翁源县</t>
    </r>
  </si>
  <si>
    <r>
      <rPr>
        <sz val="10"/>
        <color indexed="8"/>
        <rFont val="宋体"/>
        <charset val="134"/>
      </rPr>
      <t>乳源县</t>
    </r>
  </si>
  <si>
    <r>
      <rPr>
        <sz val="10"/>
        <color indexed="8"/>
        <rFont val="宋体"/>
        <charset val="134"/>
      </rPr>
      <t>新丰县</t>
    </r>
  </si>
  <si>
    <r>
      <rPr>
        <sz val="10"/>
        <color indexed="8"/>
        <rFont val="宋体"/>
        <charset val="134"/>
      </rPr>
      <t>乐昌市</t>
    </r>
  </si>
  <si>
    <r>
      <rPr>
        <sz val="10"/>
        <color indexed="8"/>
        <rFont val="宋体"/>
        <charset val="134"/>
      </rPr>
      <t>南雄市</t>
    </r>
  </si>
  <si>
    <r>
      <rPr>
        <sz val="10"/>
        <color indexed="8"/>
        <rFont val="宋体"/>
        <charset val="134"/>
      </rPr>
      <t>深圳市</t>
    </r>
  </si>
  <si>
    <r>
      <rPr>
        <sz val="10"/>
        <color indexed="8"/>
        <rFont val="宋体"/>
        <charset val="134"/>
      </rPr>
      <t>深圳市本级</t>
    </r>
  </si>
  <si>
    <r>
      <rPr>
        <sz val="10"/>
        <color indexed="8"/>
        <rFont val="宋体"/>
        <charset val="134"/>
      </rPr>
      <t>罗湖区</t>
    </r>
  </si>
  <si>
    <r>
      <rPr>
        <sz val="10"/>
        <color indexed="8"/>
        <rFont val="宋体"/>
        <charset val="134"/>
      </rPr>
      <t>福田区</t>
    </r>
  </si>
  <si>
    <r>
      <rPr>
        <sz val="10"/>
        <color indexed="8"/>
        <rFont val="宋体"/>
        <charset val="134"/>
      </rPr>
      <t>南山区</t>
    </r>
  </si>
  <si>
    <r>
      <rPr>
        <sz val="10"/>
        <color indexed="8"/>
        <rFont val="宋体"/>
        <charset val="134"/>
      </rPr>
      <t>宝安区</t>
    </r>
  </si>
  <si>
    <r>
      <rPr>
        <sz val="10"/>
        <color indexed="8"/>
        <rFont val="宋体"/>
        <charset val="134"/>
      </rPr>
      <t>龙岗区</t>
    </r>
  </si>
  <si>
    <r>
      <rPr>
        <sz val="10"/>
        <color indexed="8"/>
        <rFont val="宋体"/>
        <charset val="134"/>
      </rPr>
      <t>盐田区</t>
    </r>
  </si>
  <si>
    <r>
      <rPr>
        <sz val="10"/>
        <color indexed="8"/>
        <rFont val="宋体"/>
        <charset val="134"/>
      </rPr>
      <t>光明新区</t>
    </r>
  </si>
  <si>
    <r>
      <rPr>
        <sz val="10"/>
        <color indexed="8"/>
        <rFont val="宋体"/>
        <charset val="134"/>
      </rPr>
      <t>坪山区</t>
    </r>
  </si>
  <si>
    <r>
      <rPr>
        <sz val="10"/>
        <color indexed="8"/>
        <rFont val="宋体"/>
        <charset val="134"/>
      </rPr>
      <t>龙华区</t>
    </r>
  </si>
  <si>
    <r>
      <rPr>
        <sz val="10"/>
        <color indexed="8"/>
        <rFont val="宋体"/>
        <charset val="134"/>
      </rPr>
      <t>大鹏新区</t>
    </r>
  </si>
  <si>
    <r>
      <rPr>
        <sz val="10"/>
        <color indexed="8"/>
        <rFont val="宋体"/>
        <charset val="134"/>
      </rPr>
      <t>珠海市</t>
    </r>
  </si>
  <si>
    <r>
      <rPr>
        <sz val="10"/>
        <color indexed="8"/>
        <rFont val="宋体"/>
        <charset val="134"/>
      </rPr>
      <t>珠海市本级</t>
    </r>
  </si>
  <si>
    <r>
      <rPr>
        <sz val="10"/>
        <color indexed="8"/>
        <rFont val="宋体"/>
        <charset val="134"/>
      </rPr>
      <t>香洲区</t>
    </r>
  </si>
  <si>
    <r>
      <rPr>
        <sz val="10"/>
        <color indexed="8"/>
        <rFont val="宋体"/>
        <charset val="134"/>
      </rPr>
      <t>斗门区</t>
    </r>
  </si>
  <si>
    <r>
      <rPr>
        <sz val="10"/>
        <color indexed="8"/>
        <rFont val="宋体"/>
        <charset val="134"/>
      </rPr>
      <t>金湾区</t>
    </r>
  </si>
  <si>
    <r>
      <rPr>
        <sz val="10"/>
        <color indexed="8"/>
        <rFont val="宋体"/>
        <charset val="134"/>
      </rPr>
      <t>万山区</t>
    </r>
  </si>
  <si>
    <r>
      <rPr>
        <sz val="10"/>
        <color indexed="8"/>
        <rFont val="宋体"/>
        <charset val="134"/>
      </rPr>
      <t>珠海高新区</t>
    </r>
  </si>
  <si>
    <r>
      <rPr>
        <sz val="10"/>
        <color indexed="8"/>
        <rFont val="宋体"/>
        <charset val="134"/>
      </rPr>
      <t>高栏港区</t>
    </r>
  </si>
  <si>
    <r>
      <rPr>
        <sz val="10"/>
        <color indexed="8"/>
        <rFont val="宋体"/>
        <charset val="134"/>
      </rPr>
      <t>横琴区</t>
    </r>
  </si>
  <si>
    <r>
      <rPr>
        <sz val="10"/>
        <color indexed="8"/>
        <rFont val="宋体"/>
        <charset val="134"/>
      </rPr>
      <t>汕头市</t>
    </r>
  </si>
  <si>
    <r>
      <rPr>
        <sz val="10"/>
        <color indexed="8"/>
        <rFont val="宋体"/>
        <charset val="134"/>
      </rPr>
      <t>汕头市本级</t>
    </r>
  </si>
  <si>
    <r>
      <rPr>
        <sz val="10"/>
        <color indexed="8"/>
        <rFont val="宋体"/>
        <charset val="134"/>
      </rPr>
      <t>龙湖区</t>
    </r>
  </si>
  <si>
    <r>
      <rPr>
        <sz val="10"/>
        <color indexed="8"/>
        <rFont val="宋体"/>
        <charset val="134"/>
      </rPr>
      <t>金平区</t>
    </r>
  </si>
  <si>
    <r>
      <rPr>
        <sz val="10"/>
        <color indexed="8"/>
        <rFont val="宋体"/>
        <charset val="134"/>
      </rPr>
      <t>濠江区</t>
    </r>
  </si>
  <si>
    <r>
      <rPr>
        <sz val="10"/>
        <color indexed="8"/>
        <rFont val="宋体"/>
        <charset val="134"/>
      </rPr>
      <t>潮阳区</t>
    </r>
  </si>
  <si>
    <r>
      <rPr>
        <sz val="10"/>
        <color indexed="8"/>
        <rFont val="宋体"/>
        <charset val="134"/>
      </rPr>
      <t>潮南区</t>
    </r>
  </si>
  <si>
    <r>
      <rPr>
        <sz val="10"/>
        <color indexed="8"/>
        <rFont val="宋体"/>
        <charset val="134"/>
      </rPr>
      <t>澄海区</t>
    </r>
  </si>
  <si>
    <r>
      <rPr>
        <sz val="10"/>
        <color indexed="8"/>
        <rFont val="宋体"/>
        <charset val="134"/>
      </rPr>
      <t>南澳县</t>
    </r>
  </si>
  <si>
    <r>
      <rPr>
        <sz val="10"/>
        <color indexed="8"/>
        <rFont val="宋体"/>
        <charset val="134"/>
      </rPr>
      <t>佛山市</t>
    </r>
  </si>
  <si>
    <r>
      <rPr>
        <sz val="10"/>
        <color indexed="8"/>
        <rFont val="宋体"/>
        <charset val="134"/>
      </rPr>
      <t>佛山市本级</t>
    </r>
  </si>
  <si>
    <r>
      <rPr>
        <sz val="10"/>
        <color indexed="8"/>
        <rFont val="宋体"/>
        <charset val="134"/>
      </rPr>
      <t>禅城区</t>
    </r>
  </si>
  <si>
    <r>
      <rPr>
        <sz val="10"/>
        <color indexed="8"/>
        <rFont val="宋体"/>
        <charset val="134"/>
      </rPr>
      <t>南海区</t>
    </r>
  </si>
  <si>
    <r>
      <rPr>
        <sz val="10"/>
        <color indexed="8"/>
        <rFont val="宋体"/>
        <charset val="134"/>
      </rPr>
      <t>顺德区</t>
    </r>
  </si>
  <si>
    <r>
      <rPr>
        <sz val="10"/>
        <color indexed="8"/>
        <rFont val="宋体"/>
        <charset val="134"/>
      </rPr>
      <t>三水区</t>
    </r>
  </si>
  <si>
    <r>
      <rPr>
        <sz val="10"/>
        <color indexed="8"/>
        <rFont val="宋体"/>
        <charset val="134"/>
      </rPr>
      <t>高明区</t>
    </r>
  </si>
  <si>
    <r>
      <rPr>
        <sz val="10"/>
        <color indexed="8"/>
        <rFont val="宋体"/>
        <charset val="134"/>
      </rPr>
      <t>江门市</t>
    </r>
  </si>
  <si>
    <r>
      <rPr>
        <sz val="10"/>
        <color indexed="8"/>
        <rFont val="宋体"/>
        <charset val="134"/>
      </rPr>
      <t>江门市本级</t>
    </r>
  </si>
  <si>
    <r>
      <rPr>
        <sz val="10"/>
        <color indexed="8"/>
        <rFont val="宋体"/>
        <charset val="134"/>
      </rPr>
      <t>蓬江区</t>
    </r>
  </si>
  <si>
    <r>
      <rPr>
        <sz val="10"/>
        <color indexed="8"/>
        <rFont val="宋体"/>
        <charset val="134"/>
      </rPr>
      <t>江海区</t>
    </r>
  </si>
  <si>
    <r>
      <rPr>
        <sz val="10"/>
        <color indexed="8"/>
        <rFont val="宋体"/>
        <charset val="134"/>
      </rPr>
      <t>新会区</t>
    </r>
  </si>
  <si>
    <r>
      <rPr>
        <sz val="10"/>
        <color indexed="8"/>
        <rFont val="宋体"/>
        <charset val="134"/>
      </rPr>
      <t>台山市</t>
    </r>
  </si>
  <si>
    <r>
      <rPr>
        <sz val="10"/>
        <color indexed="8"/>
        <rFont val="宋体"/>
        <charset val="134"/>
      </rPr>
      <t>开平市</t>
    </r>
  </si>
  <si>
    <r>
      <rPr>
        <sz val="10"/>
        <color indexed="8"/>
        <rFont val="宋体"/>
        <charset val="134"/>
      </rPr>
      <t>鹤山市</t>
    </r>
  </si>
  <si>
    <r>
      <rPr>
        <sz val="10"/>
        <color indexed="8"/>
        <rFont val="宋体"/>
        <charset val="134"/>
      </rPr>
      <t>恩平市</t>
    </r>
  </si>
  <si>
    <r>
      <rPr>
        <sz val="10"/>
        <color indexed="8"/>
        <rFont val="宋体"/>
        <charset val="134"/>
      </rPr>
      <t>湛江市</t>
    </r>
  </si>
  <si>
    <r>
      <rPr>
        <sz val="10"/>
        <color indexed="8"/>
        <rFont val="宋体"/>
        <charset val="134"/>
      </rPr>
      <t>湛江市本级</t>
    </r>
  </si>
  <si>
    <r>
      <rPr>
        <sz val="10"/>
        <color indexed="8"/>
        <rFont val="宋体"/>
        <charset val="134"/>
      </rPr>
      <t>赤坎区</t>
    </r>
  </si>
  <si>
    <r>
      <rPr>
        <sz val="10"/>
        <color indexed="8"/>
        <rFont val="宋体"/>
        <charset val="134"/>
      </rPr>
      <t>霞山区</t>
    </r>
  </si>
  <si>
    <r>
      <rPr>
        <sz val="10"/>
        <color indexed="8"/>
        <rFont val="宋体"/>
        <charset val="134"/>
      </rPr>
      <t>坡头区</t>
    </r>
  </si>
  <si>
    <r>
      <rPr>
        <sz val="10"/>
        <color indexed="8"/>
        <rFont val="宋体"/>
        <charset val="134"/>
      </rPr>
      <t>麻章区</t>
    </r>
  </si>
  <si>
    <r>
      <rPr>
        <sz val="10"/>
        <color indexed="8"/>
        <rFont val="宋体"/>
        <charset val="134"/>
      </rPr>
      <t>遂溪县</t>
    </r>
  </si>
  <si>
    <r>
      <rPr>
        <sz val="10"/>
        <color indexed="8"/>
        <rFont val="宋体"/>
        <charset val="134"/>
      </rPr>
      <t>徐闻县</t>
    </r>
  </si>
  <si>
    <r>
      <rPr>
        <sz val="10"/>
        <color indexed="8"/>
        <rFont val="宋体"/>
        <charset val="134"/>
      </rPr>
      <t>廉江市</t>
    </r>
  </si>
  <si>
    <r>
      <rPr>
        <sz val="10"/>
        <color indexed="8"/>
        <rFont val="宋体"/>
        <charset val="134"/>
      </rPr>
      <t>雷州市</t>
    </r>
  </si>
  <si>
    <r>
      <rPr>
        <sz val="10"/>
        <color indexed="8"/>
        <rFont val="宋体"/>
        <charset val="134"/>
      </rPr>
      <t>吴川市</t>
    </r>
  </si>
  <si>
    <r>
      <rPr>
        <sz val="10"/>
        <color indexed="8"/>
        <rFont val="宋体"/>
        <charset val="134"/>
      </rPr>
      <t>湛江市经济开发区</t>
    </r>
  </si>
  <si>
    <r>
      <rPr>
        <sz val="10"/>
        <color indexed="8"/>
        <rFont val="宋体"/>
        <charset val="134"/>
      </rPr>
      <t>茂名市</t>
    </r>
  </si>
  <si>
    <r>
      <rPr>
        <sz val="10"/>
        <color indexed="8"/>
        <rFont val="宋体"/>
        <charset val="134"/>
      </rPr>
      <t>茂名市本级</t>
    </r>
  </si>
  <si>
    <r>
      <rPr>
        <sz val="10"/>
        <color indexed="8"/>
        <rFont val="宋体"/>
        <charset val="134"/>
      </rPr>
      <t>茂南区</t>
    </r>
  </si>
  <si>
    <r>
      <rPr>
        <sz val="10"/>
        <color indexed="8"/>
        <rFont val="宋体"/>
        <charset val="134"/>
      </rPr>
      <t>电白区</t>
    </r>
  </si>
  <si>
    <r>
      <rPr>
        <sz val="10"/>
        <color indexed="8"/>
        <rFont val="宋体"/>
        <charset val="134"/>
      </rPr>
      <t>高州市</t>
    </r>
  </si>
  <si>
    <r>
      <rPr>
        <sz val="10"/>
        <color indexed="8"/>
        <rFont val="宋体"/>
        <charset val="134"/>
      </rPr>
      <t>化州市</t>
    </r>
  </si>
  <si>
    <r>
      <rPr>
        <sz val="10"/>
        <color indexed="8"/>
        <rFont val="宋体"/>
        <charset val="134"/>
      </rPr>
      <t>信宜市</t>
    </r>
  </si>
  <si>
    <r>
      <rPr>
        <sz val="10"/>
        <color indexed="8"/>
        <rFont val="宋体"/>
        <charset val="134"/>
      </rPr>
      <t>茂名高新区</t>
    </r>
  </si>
  <si>
    <r>
      <rPr>
        <sz val="10"/>
        <color indexed="8"/>
        <rFont val="宋体"/>
        <charset val="134"/>
      </rPr>
      <t>滨海新区</t>
    </r>
  </si>
  <si>
    <r>
      <rPr>
        <sz val="10"/>
        <color indexed="8"/>
        <rFont val="宋体"/>
        <charset val="134"/>
      </rPr>
      <t>肇庆市</t>
    </r>
  </si>
  <si>
    <r>
      <rPr>
        <sz val="10"/>
        <color indexed="8"/>
        <rFont val="宋体"/>
        <charset val="134"/>
      </rPr>
      <t>肇庆市本级</t>
    </r>
  </si>
  <si>
    <r>
      <rPr>
        <sz val="10"/>
        <color indexed="8"/>
        <rFont val="宋体"/>
        <charset val="134"/>
      </rPr>
      <t>端州区</t>
    </r>
  </si>
  <si>
    <r>
      <rPr>
        <sz val="10"/>
        <color indexed="8"/>
        <rFont val="宋体"/>
        <charset val="134"/>
      </rPr>
      <t>鼎湖区</t>
    </r>
  </si>
  <si>
    <r>
      <rPr>
        <sz val="10"/>
        <color indexed="8"/>
        <rFont val="宋体"/>
        <charset val="134"/>
      </rPr>
      <t>广宁县</t>
    </r>
  </si>
  <si>
    <r>
      <rPr>
        <sz val="10"/>
        <color indexed="8"/>
        <rFont val="宋体"/>
        <charset val="134"/>
      </rPr>
      <t>怀集县</t>
    </r>
  </si>
  <si>
    <r>
      <rPr>
        <sz val="10"/>
        <color indexed="8"/>
        <rFont val="宋体"/>
        <charset val="134"/>
      </rPr>
      <t>封开县</t>
    </r>
  </si>
  <si>
    <r>
      <rPr>
        <sz val="10"/>
        <color indexed="8"/>
        <rFont val="宋体"/>
        <charset val="134"/>
      </rPr>
      <t>德庆县</t>
    </r>
  </si>
  <si>
    <r>
      <rPr>
        <sz val="10"/>
        <color indexed="8"/>
        <rFont val="宋体"/>
        <charset val="134"/>
      </rPr>
      <t>高要区</t>
    </r>
  </si>
  <si>
    <r>
      <rPr>
        <sz val="10"/>
        <color indexed="8"/>
        <rFont val="宋体"/>
        <charset val="134"/>
      </rPr>
      <t>四会市</t>
    </r>
  </si>
  <si>
    <r>
      <rPr>
        <sz val="10"/>
        <color indexed="8"/>
        <rFont val="宋体"/>
        <charset val="134"/>
      </rPr>
      <t>肇庆国家高新区</t>
    </r>
  </si>
  <si>
    <r>
      <rPr>
        <sz val="10"/>
        <color indexed="8"/>
        <rFont val="宋体"/>
        <charset val="134"/>
      </rPr>
      <t>惠州市</t>
    </r>
  </si>
  <si>
    <r>
      <rPr>
        <sz val="10"/>
        <color indexed="8"/>
        <rFont val="宋体"/>
        <charset val="134"/>
      </rPr>
      <t>惠州市本级</t>
    </r>
  </si>
  <si>
    <r>
      <rPr>
        <sz val="10"/>
        <color indexed="8"/>
        <rFont val="宋体"/>
        <charset val="134"/>
      </rPr>
      <t>惠城区</t>
    </r>
  </si>
  <si>
    <r>
      <rPr>
        <sz val="10"/>
        <color indexed="8"/>
        <rFont val="宋体"/>
        <charset val="134"/>
      </rPr>
      <t>惠阳区</t>
    </r>
  </si>
  <si>
    <r>
      <rPr>
        <sz val="10"/>
        <color indexed="8"/>
        <rFont val="宋体"/>
        <charset val="134"/>
      </rPr>
      <t>博罗县</t>
    </r>
  </si>
  <si>
    <r>
      <rPr>
        <sz val="10"/>
        <color indexed="8"/>
        <rFont val="宋体"/>
        <charset val="134"/>
      </rPr>
      <t>惠东县</t>
    </r>
  </si>
  <si>
    <r>
      <rPr>
        <sz val="10"/>
        <color indexed="8"/>
        <rFont val="宋体"/>
        <charset val="134"/>
      </rPr>
      <t>龙门县</t>
    </r>
  </si>
  <si>
    <r>
      <rPr>
        <sz val="10"/>
        <color indexed="8"/>
        <rFont val="宋体"/>
        <charset val="134"/>
      </rPr>
      <t>仲恺高新区</t>
    </r>
  </si>
  <si>
    <r>
      <rPr>
        <sz val="10"/>
        <color indexed="8"/>
        <rFont val="宋体"/>
        <charset val="134"/>
      </rPr>
      <t>大亚湾开发区</t>
    </r>
  </si>
  <si>
    <r>
      <rPr>
        <sz val="10"/>
        <color indexed="8"/>
        <rFont val="宋体"/>
        <charset val="134"/>
      </rPr>
      <t>梅州市</t>
    </r>
  </si>
  <si>
    <r>
      <rPr>
        <sz val="10"/>
        <color indexed="8"/>
        <rFont val="宋体"/>
        <charset val="134"/>
      </rPr>
      <t>梅州市本级</t>
    </r>
  </si>
  <si>
    <r>
      <rPr>
        <sz val="10"/>
        <color indexed="8"/>
        <rFont val="宋体"/>
        <charset val="134"/>
      </rPr>
      <t>梅江区</t>
    </r>
  </si>
  <si>
    <r>
      <rPr>
        <sz val="10"/>
        <color indexed="8"/>
        <rFont val="宋体"/>
        <charset val="134"/>
      </rPr>
      <t>梅县区</t>
    </r>
  </si>
  <si>
    <r>
      <rPr>
        <sz val="10"/>
        <color indexed="8"/>
        <rFont val="宋体"/>
        <charset val="134"/>
      </rPr>
      <t>大埔县</t>
    </r>
  </si>
  <si>
    <r>
      <rPr>
        <sz val="10"/>
        <color indexed="8"/>
        <rFont val="宋体"/>
        <charset val="134"/>
      </rPr>
      <t>丰顺县</t>
    </r>
  </si>
  <si>
    <r>
      <rPr>
        <sz val="10"/>
        <color indexed="8"/>
        <rFont val="宋体"/>
        <charset val="134"/>
      </rPr>
      <t>五华县</t>
    </r>
  </si>
  <si>
    <r>
      <rPr>
        <sz val="10"/>
        <color indexed="8"/>
        <rFont val="宋体"/>
        <charset val="134"/>
      </rPr>
      <t>平远县</t>
    </r>
  </si>
  <si>
    <r>
      <rPr>
        <sz val="10"/>
        <color indexed="8"/>
        <rFont val="宋体"/>
        <charset val="134"/>
      </rPr>
      <t>蕉岭县</t>
    </r>
  </si>
  <si>
    <r>
      <rPr>
        <sz val="10"/>
        <color indexed="8"/>
        <rFont val="宋体"/>
        <charset val="134"/>
      </rPr>
      <t>兴宁市</t>
    </r>
  </si>
  <si>
    <r>
      <rPr>
        <sz val="10"/>
        <color indexed="8"/>
        <rFont val="宋体"/>
        <charset val="134"/>
      </rPr>
      <t>汕尾市</t>
    </r>
  </si>
  <si>
    <r>
      <rPr>
        <sz val="10"/>
        <color indexed="8"/>
        <rFont val="宋体"/>
        <charset val="134"/>
      </rPr>
      <t>汕尾市本级</t>
    </r>
  </si>
  <si>
    <r>
      <rPr>
        <sz val="10"/>
        <color indexed="8"/>
        <rFont val="宋体"/>
        <charset val="134"/>
      </rPr>
      <t>市城区</t>
    </r>
  </si>
  <si>
    <r>
      <rPr>
        <sz val="10"/>
        <color indexed="8"/>
        <rFont val="宋体"/>
        <charset val="134"/>
      </rPr>
      <t>海丰县</t>
    </r>
  </si>
  <si>
    <r>
      <rPr>
        <sz val="10"/>
        <color indexed="8"/>
        <rFont val="宋体"/>
        <charset val="134"/>
      </rPr>
      <t>陆河县</t>
    </r>
  </si>
  <si>
    <r>
      <rPr>
        <sz val="10"/>
        <color indexed="8"/>
        <rFont val="宋体"/>
        <charset val="134"/>
      </rPr>
      <t>陆丰市</t>
    </r>
  </si>
  <si>
    <r>
      <rPr>
        <sz val="10"/>
        <color indexed="8"/>
        <rFont val="宋体"/>
        <charset val="134"/>
      </rPr>
      <t>红海湾经济开发区</t>
    </r>
  </si>
  <si>
    <r>
      <rPr>
        <sz val="10"/>
        <color indexed="8"/>
        <rFont val="宋体"/>
        <charset val="134"/>
      </rPr>
      <t>华侨管理区</t>
    </r>
  </si>
  <si>
    <r>
      <rPr>
        <sz val="10"/>
        <color indexed="8"/>
        <rFont val="宋体"/>
        <charset val="134"/>
      </rPr>
      <t>河源市</t>
    </r>
  </si>
  <si>
    <r>
      <rPr>
        <sz val="10"/>
        <color indexed="8"/>
        <rFont val="宋体"/>
        <charset val="134"/>
      </rPr>
      <t>河源市本级</t>
    </r>
  </si>
  <si>
    <r>
      <rPr>
        <sz val="10"/>
        <color indexed="8"/>
        <rFont val="宋体"/>
        <charset val="134"/>
      </rPr>
      <t>源城区</t>
    </r>
  </si>
  <si>
    <r>
      <rPr>
        <sz val="10"/>
        <color indexed="8"/>
        <rFont val="宋体"/>
        <charset val="134"/>
      </rPr>
      <t>紫金县</t>
    </r>
  </si>
  <si>
    <r>
      <rPr>
        <sz val="10"/>
        <color indexed="8"/>
        <rFont val="宋体"/>
        <charset val="134"/>
      </rPr>
      <t>龙川县</t>
    </r>
  </si>
  <si>
    <r>
      <rPr>
        <sz val="10"/>
        <color indexed="8"/>
        <rFont val="宋体"/>
        <charset val="134"/>
      </rPr>
      <t>连平县</t>
    </r>
  </si>
  <si>
    <r>
      <rPr>
        <sz val="10"/>
        <color indexed="8"/>
        <rFont val="宋体"/>
        <charset val="134"/>
      </rPr>
      <t>和平县</t>
    </r>
  </si>
  <si>
    <r>
      <rPr>
        <sz val="10"/>
        <color indexed="8"/>
        <rFont val="宋体"/>
        <charset val="134"/>
      </rPr>
      <t>东源县</t>
    </r>
  </si>
  <si>
    <r>
      <rPr>
        <sz val="10"/>
        <color indexed="8"/>
        <rFont val="宋体"/>
        <charset val="134"/>
      </rPr>
      <t>江东新区</t>
    </r>
  </si>
  <si>
    <r>
      <rPr>
        <sz val="10"/>
        <color indexed="8"/>
        <rFont val="宋体"/>
        <charset val="134"/>
      </rPr>
      <t>阳江市</t>
    </r>
  </si>
  <si>
    <r>
      <rPr>
        <sz val="10"/>
        <color indexed="8"/>
        <rFont val="宋体"/>
        <charset val="134"/>
      </rPr>
      <t>阳江市本级</t>
    </r>
  </si>
  <si>
    <r>
      <rPr>
        <sz val="10"/>
        <color indexed="8"/>
        <rFont val="宋体"/>
        <charset val="134"/>
      </rPr>
      <t>江城区</t>
    </r>
  </si>
  <si>
    <r>
      <rPr>
        <sz val="10"/>
        <color indexed="8"/>
        <rFont val="宋体"/>
        <charset val="134"/>
      </rPr>
      <t>阳西县</t>
    </r>
  </si>
  <si>
    <r>
      <rPr>
        <sz val="10"/>
        <color indexed="8"/>
        <rFont val="宋体"/>
        <charset val="134"/>
      </rPr>
      <t>阳东区</t>
    </r>
  </si>
  <si>
    <r>
      <rPr>
        <sz val="10"/>
        <color indexed="8"/>
        <rFont val="宋体"/>
        <charset val="134"/>
      </rPr>
      <t>阳春市</t>
    </r>
  </si>
  <si>
    <r>
      <rPr>
        <sz val="10"/>
        <color indexed="8"/>
        <rFont val="宋体"/>
        <charset val="134"/>
      </rPr>
      <t>海陵区</t>
    </r>
  </si>
  <si>
    <r>
      <rPr>
        <sz val="10"/>
        <color indexed="8"/>
        <rFont val="宋体"/>
        <charset val="134"/>
      </rPr>
      <t>阳江高新区</t>
    </r>
  </si>
  <si>
    <r>
      <rPr>
        <sz val="10"/>
        <color indexed="8"/>
        <rFont val="宋体"/>
        <charset val="134"/>
      </rPr>
      <t>清远市</t>
    </r>
  </si>
  <si>
    <r>
      <rPr>
        <sz val="10"/>
        <color indexed="8"/>
        <rFont val="宋体"/>
        <charset val="134"/>
      </rPr>
      <t>清远市本级</t>
    </r>
  </si>
  <si>
    <r>
      <rPr>
        <sz val="10"/>
        <color indexed="8"/>
        <rFont val="宋体"/>
        <charset val="134"/>
      </rPr>
      <t>清城区</t>
    </r>
  </si>
  <si>
    <r>
      <rPr>
        <sz val="10"/>
        <color indexed="8"/>
        <rFont val="宋体"/>
        <charset val="134"/>
      </rPr>
      <t>清新区</t>
    </r>
  </si>
  <si>
    <r>
      <rPr>
        <sz val="10"/>
        <color indexed="8"/>
        <rFont val="宋体"/>
        <charset val="134"/>
      </rPr>
      <t>佛冈县</t>
    </r>
  </si>
  <si>
    <r>
      <rPr>
        <sz val="10"/>
        <color indexed="8"/>
        <rFont val="宋体"/>
        <charset val="134"/>
      </rPr>
      <t>阳山县</t>
    </r>
  </si>
  <si>
    <r>
      <rPr>
        <sz val="10"/>
        <color indexed="8"/>
        <rFont val="宋体"/>
        <charset val="134"/>
      </rPr>
      <t>连山县</t>
    </r>
  </si>
  <si>
    <r>
      <rPr>
        <sz val="10"/>
        <color indexed="8"/>
        <rFont val="宋体"/>
        <charset val="134"/>
      </rPr>
      <t>连南县</t>
    </r>
  </si>
  <si>
    <r>
      <rPr>
        <sz val="10"/>
        <color indexed="8"/>
        <rFont val="宋体"/>
        <charset val="134"/>
      </rPr>
      <t>英德市</t>
    </r>
  </si>
  <si>
    <r>
      <rPr>
        <sz val="10"/>
        <color indexed="8"/>
        <rFont val="宋体"/>
        <charset val="134"/>
      </rPr>
      <t>连州市</t>
    </r>
  </si>
  <si>
    <r>
      <rPr>
        <sz val="10"/>
        <color indexed="8"/>
        <rFont val="宋体"/>
        <charset val="134"/>
      </rPr>
      <t>东莞市</t>
    </r>
  </si>
  <si>
    <r>
      <rPr>
        <sz val="10"/>
        <color indexed="8"/>
        <rFont val="宋体"/>
        <charset val="134"/>
      </rPr>
      <t>中山市</t>
    </r>
  </si>
  <si>
    <r>
      <rPr>
        <sz val="10"/>
        <color indexed="8"/>
        <rFont val="宋体"/>
        <charset val="134"/>
      </rPr>
      <t>潮州市</t>
    </r>
  </si>
  <si>
    <r>
      <rPr>
        <sz val="10"/>
        <color indexed="8"/>
        <rFont val="宋体"/>
        <charset val="134"/>
      </rPr>
      <t>潮州市本级</t>
    </r>
  </si>
  <si>
    <r>
      <rPr>
        <sz val="10"/>
        <color indexed="8"/>
        <rFont val="宋体"/>
        <charset val="134"/>
      </rPr>
      <t>湘桥区</t>
    </r>
  </si>
  <si>
    <r>
      <rPr>
        <sz val="10"/>
        <color indexed="8"/>
        <rFont val="宋体"/>
        <charset val="134"/>
      </rPr>
      <t>潮安区</t>
    </r>
  </si>
  <si>
    <r>
      <rPr>
        <sz val="10"/>
        <color indexed="8"/>
        <rFont val="宋体"/>
        <charset val="134"/>
      </rPr>
      <t>饶平县</t>
    </r>
  </si>
  <si>
    <r>
      <rPr>
        <sz val="10"/>
        <color indexed="8"/>
        <rFont val="宋体"/>
        <charset val="134"/>
      </rPr>
      <t>枫溪区</t>
    </r>
  </si>
  <si>
    <r>
      <rPr>
        <sz val="10"/>
        <color indexed="8"/>
        <rFont val="宋体"/>
        <charset val="134"/>
      </rPr>
      <t>揭阳市</t>
    </r>
  </si>
  <si>
    <r>
      <rPr>
        <sz val="10"/>
        <color indexed="8"/>
        <rFont val="宋体"/>
        <charset val="134"/>
      </rPr>
      <t>揭阳市本级</t>
    </r>
  </si>
  <si>
    <r>
      <rPr>
        <sz val="10"/>
        <color indexed="8"/>
        <rFont val="宋体"/>
        <charset val="134"/>
      </rPr>
      <t>榕城区</t>
    </r>
  </si>
  <si>
    <r>
      <rPr>
        <sz val="10"/>
        <color indexed="8"/>
        <rFont val="宋体"/>
        <charset val="134"/>
      </rPr>
      <t>揭东区</t>
    </r>
  </si>
  <si>
    <r>
      <rPr>
        <sz val="10"/>
        <color indexed="8"/>
        <rFont val="宋体"/>
        <charset val="134"/>
      </rPr>
      <t>揭西县</t>
    </r>
  </si>
  <si>
    <r>
      <rPr>
        <sz val="10"/>
        <color indexed="8"/>
        <rFont val="宋体"/>
        <charset val="134"/>
      </rPr>
      <t>惠来县</t>
    </r>
  </si>
  <si>
    <r>
      <rPr>
        <sz val="10"/>
        <color indexed="8"/>
        <rFont val="宋体"/>
        <charset val="134"/>
      </rPr>
      <t>普宁市</t>
    </r>
  </si>
  <si>
    <r>
      <rPr>
        <sz val="10"/>
        <color indexed="8"/>
        <rFont val="宋体"/>
        <charset val="134"/>
      </rPr>
      <t>揭阳产业园</t>
    </r>
  </si>
  <si>
    <r>
      <rPr>
        <sz val="10"/>
        <color indexed="8"/>
        <rFont val="宋体"/>
        <charset val="134"/>
      </rPr>
      <t>空港区</t>
    </r>
  </si>
  <si>
    <r>
      <rPr>
        <sz val="10"/>
        <color indexed="8"/>
        <rFont val="宋体"/>
        <charset val="134"/>
      </rPr>
      <t>云浮市</t>
    </r>
  </si>
  <si>
    <r>
      <rPr>
        <sz val="10"/>
        <color indexed="8"/>
        <rFont val="宋体"/>
        <charset val="134"/>
      </rPr>
      <t>云浮市本级</t>
    </r>
  </si>
  <si>
    <r>
      <rPr>
        <sz val="10"/>
        <color indexed="8"/>
        <rFont val="宋体"/>
        <charset val="134"/>
      </rPr>
      <t>云城区</t>
    </r>
  </si>
  <si>
    <r>
      <rPr>
        <sz val="10"/>
        <color indexed="8"/>
        <rFont val="宋体"/>
        <charset val="134"/>
      </rPr>
      <t>云安区</t>
    </r>
  </si>
  <si>
    <r>
      <rPr>
        <sz val="10"/>
        <color indexed="8"/>
        <rFont val="宋体"/>
        <charset val="134"/>
      </rPr>
      <t>新兴县</t>
    </r>
  </si>
  <si>
    <r>
      <rPr>
        <sz val="10"/>
        <color indexed="8"/>
        <rFont val="宋体"/>
        <charset val="134"/>
      </rPr>
      <t>郁南县</t>
    </r>
  </si>
  <si>
    <r>
      <rPr>
        <sz val="10"/>
        <color indexed="8"/>
        <rFont val="宋体"/>
        <charset val="134"/>
      </rPr>
      <t>罗定市</t>
    </r>
  </si>
  <si>
    <t>市县区别</t>
  </si>
  <si>
    <t>低保对象情况</t>
  </si>
  <si>
    <t>特困人员供养情况</t>
  </si>
  <si>
    <t>临时救助</t>
  </si>
  <si>
    <t>流浪乞讨</t>
  </si>
  <si>
    <t>1-9月平均城镇低保人数</t>
  </si>
  <si>
    <t>1-9月平均农村低保人数</t>
  </si>
  <si>
    <t>9月城镇特困供养人数</t>
  </si>
  <si>
    <t>9月农村特困供养人数</t>
  </si>
  <si>
    <t>1-9月救助人次</t>
  </si>
  <si>
    <t>万山区</t>
  </si>
  <si>
    <t>高新区</t>
  </si>
  <si>
    <t>东莞市本级</t>
  </si>
  <si>
    <t>中山市本级</t>
  </si>
  <si>
    <t>金平区</t>
  </si>
  <si>
    <t>龙湖区</t>
  </si>
  <si>
    <t>濠江区</t>
  </si>
  <si>
    <t>澄海区</t>
  </si>
  <si>
    <t>潮阳区</t>
  </si>
  <si>
    <t>潮南区</t>
  </si>
  <si>
    <t>乐昌市</t>
  </si>
  <si>
    <t>始兴县</t>
  </si>
  <si>
    <t>新丰县</t>
  </si>
  <si>
    <t>曲江区</t>
  </si>
  <si>
    <t>浈江区</t>
  </si>
  <si>
    <t>武江区</t>
  </si>
  <si>
    <t>江东新区</t>
  </si>
  <si>
    <t>源城区</t>
  </si>
  <si>
    <t>和平县</t>
  </si>
  <si>
    <t>梅江区</t>
  </si>
  <si>
    <t>梅县区</t>
  </si>
  <si>
    <t>蕉岭县</t>
  </si>
  <si>
    <t>大亚湾开发区</t>
  </si>
  <si>
    <t>仲恺开发区</t>
  </si>
  <si>
    <t>惠东县</t>
  </si>
  <si>
    <t>龙门县</t>
  </si>
  <si>
    <t>红海湾开发区</t>
  </si>
  <si>
    <t>华侨管理区</t>
  </si>
  <si>
    <t>城区</t>
  </si>
  <si>
    <t>开平市</t>
  </si>
  <si>
    <t>恩平市</t>
  </si>
  <si>
    <t>海陵岛区</t>
  </si>
  <si>
    <t>阳江高新区</t>
  </si>
  <si>
    <t>阳东区</t>
  </si>
  <si>
    <t>江城区</t>
  </si>
  <si>
    <t>经济开发区</t>
  </si>
  <si>
    <t>遂溪县</t>
  </si>
  <si>
    <t>吴川市</t>
  </si>
  <si>
    <t>赤坎区</t>
  </si>
  <si>
    <t>霞山区</t>
  </si>
  <si>
    <t>坡头区</t>
  </si>
  <si>
    <t>麻章区</t>
  </si>
  <si>
    <t>茂名高新区</t>
  </si>
  <si>
    <t>滨海新区</t>
  </si>
  <si>
    <t>茂南区</t>
  </si>
  <si>
    <t>信宜市</t>
  </si>
  <si>
    <t>电白区</t>
  </si>
  <si>
    <t>肇庆高新区</t>
  </si>
  <si>
    <t>清城区</t>
  </si>
  <si>
    <t>清新区</t>
  </si>
  <si>
    <t>连州市</t>
  </si>
  <si>
    <t>阳山县</t>
  </si>
  <si>
    <t>连山壮族瑶族自治县</t>
  </si>
  <si>
    <t>连南瑶族自治县</t>
  </si>
  <si>
    <t>枫溪区</t>
  </si>
  <si>
    <t>潮安区</t>
  </si>
  <si>
    <t>湘桥区</t>
  </si>
  <si>
    <t>榕城区</t>
  </si>
  <si>
    <t>揭东区</t>
  </si>
  <si>
    <t>云城区</t>
  </si>
  <si>
    <t>郁南县</t>
  </si>
  <si>
    <t>附件</t>
  </si>
  <si>
    <t>2022年全省各市县（已拆分横琴）财力综合系数
（按2022年数据测算，内部掌握使用）</t>
  </si>
  <si>
    <t>序号</t>
  </si>
  <si>
    <t>市县</t>
  </si>
  <si>
    <t>财力综合系数</t>
  </si>
  <si>
    <t>汕头市</t>
  </si>
  <si>
    <t>韶关市</t>
  </si>
  <si>
    <t>河源市</t>
  </si>
  <si>
    <t>梅州市</t>
  </si>
  <si>
    <t>惠州市</t>
  </si>
  <si>
    <t>汕尾市</t>
  </si>
  <si>
    <t>江门市</t>
  </si>
  <si>
    <t>阳江市</t>
  </si>
  <si>
    <t>茂名市</t>
  </si>
  <si>
    <t>清远市</t>
  </si>
  <si>
    <t>潮州市</t>
  </si>
  <si>
    <t>揭阳市</t>
  </si>
  <si>
    <t>云浮市</t>
  </si>
  <si>
    <r>
      <rPr>
        <sz val="12"/>
        <rFont val="宋体"/>
        <charset val="134"/>
      </rPr>
      <t>注：1.财力综合系数=（某地可支配财力/县均可支配财力+某地人均GDP/全省县级人均GDP+某地人均可支配财力/全省县级人均可支配财力+某地人均一般公共预算支出/全省县级人均一般公共预算支出）*25%。系数越大，财力越好；反之，财力越差。
2.可支配财力=本级一般公共预算收入+返还性收入+一般性转移支付-上解上级支出。
3.人均指标计算中，人口按以下办法计算，即总人口=户籍人口+外来人口*</t>
    </r>
    <r>
      <rPr>
        <b/>
        <sz val="12"/>
        <color indexed="10"/>
        <rFont val="宋体"/>
        <charset val="134"/>
      </rPr>
      <t>35%，外来人口=常住人口-户籍人口。若常住人口小于户籍人口，则外来人口为零。
4.上述数据按2020年数据测算，仅供内部掌握使用。</t>
    </r>
  </si>
  <si>
    <t>2022年度全省流浪乞讨人员救助管理情况综合检查评分表</t>
  </si>
  <si>
    <t>打分项目</t>
  </si>
  <si>
    <t>生活无着的流浪乞讨人员救助管理情况（100分）</t>
  </si>
  <si>
    <t>地市</t>
  </si>
  <si>
    <t>总分</t>
  </si>
  <si>
    <t>贯彻落实党中央、国务院决策部署，健全完善工作体制机制情况（30）</t>
  </si>
  <si>
    <t>受助人员在站服务管理情况（50）依据质量评估得分折算</t>
  </si>
  <si>
    <t>救助管理工作信息化建设情况（20）</t>
  </si>
  <si>
    <t>96*0.5</t>
  </si>
  <si>
    <t>深圳市</t>
  </si>
  <si>
    <t>93.75*0.5</t>
  </si>
  <si>
    <t>珠海市</t>
  </si>
  <si>
    <t>93.5*0.5</t>
  </si>
  <si>
    <t>92.25*0.5</t>
  </si>
  <si>
    <t>佛山市</t>
  </si>
  <si>
    <t>92*0.5</t>
  </si>
  <si>
    <t>92.75*0.5</t>
  </si>
  <si>
    <t>84.75*0.5</t>
  </si>
  <si>
    <t>88.75*0.5</t>
  </si>
  <si>
    <t>94.75*0.5</t>
  </si>
  <si>
    <t>95*0.5</t>
  </si>
  <si>
    <t>94*0.5</t>
  </si>
  <si>
    <t>88.25*0.5</t>
  </si>
  <si>
    <t>89.25*0.5</t>
  </si>
  <si>
    <t>88.5*0.5</t>
  </si>
  <si>
    <t>91.25*0.5</t>
  </si>
  <si>
    <t>91.75*0.5</t>
  </si>
  <si>
    <t>备注</t>
  </si>
  <si>
    <t>市</t>
  </si>
  <si>
    <t>县</t>
  </si>
  <si>
    <t>1月</t>
  </si>
  <si>
    <t>2月</t>
  </si>
  <si>
    <t>3月</t>
  </si>
  <si>
    <t>4月</t>
  </si>
  <si>
    <t>5月</t>
  </si>
  <si>
    <t>6月</t>
  </si>
  <si>
    <t>7月</t>
  </si>
  <si>
    <t>8月</t>
  </si>
  <si>
    <t>平均数</t>
  </si>
  <si>
    <t>罗湖区</t>
  </si>
  <si>
    <t>福田区</t>
  </si>
  <si>
    <t>南山区</t>
  </si>
  <si>
    <t>宝安区</t>
  </si>
  <si>
    <t>龙岗区</t>
  </si>
  <si>
    <t>盐田区</t>
  </si>
  <si>
    <t>光明新区</t>
  </si>
  <si>
    <t>坪山区</t>
  </si>
  <si>
    <t>龙华区</t>
  </si>
  <si>
    <t>大鹏新区</t>
  </si>
  <si>
    <t>珠海高新区</t>
  </si>
  <si>
    <t>横琴区</t>
  </si>
  <si>
    <t>仲恺高新区</t>
  </si>
  <si>
    <t>红海湾经济开发区</t>
  </si>
  <si>
    <t>东莞区</t>
  </si>
  <si>
    <t>海陵区</t>
  </si>
  <si>
    <t>湛江市经济开发区</t>
  </si>
  <si>
    <t>肇庆国家高新区</t>
  </si>
  <si>
    <t>农村特困</t>
  </si>
  <si>
    <t>人数</t>
  </si>
  <si>
    <t>城市特困</t>
  </si>
  <si>
    <t>临时救助1-9</t>
  </si>
  <si>
    <t>救助总量（E4+G4+H4)</t>
  </si>
  <si>
    <t>在站救助量</t>
  </si>
  <si>
    <t>站外救助量</t>
  </si>
  <si>
    <t>2023年1-9月新救助</t>
  </si>
  <si>
    <t>2022年底滞留人员</t>
  </si>
  <si>
    <t>月均救助总人数</t>
  </si>
  <si>
    <t>人/天/次</t>
  </si>
  <si>
    <t>人次</t>
  </si>
  <si>
    <t>人/天/次（2567*30*9）</t>
  </si>
  <si>
    <t>A=C+E+F</t>
  </si>
  <si>
    <t>B</t>
  </si>
  <si>
    <t>C</t>
  </si>
  <si>
    <t>D</t>
  </si>
  <si>
    <t>E</t>
  </si>
  <si>
    <t>F</t>
  </si>
  <si>
    <t>G=(C+E+F)/30</t>
  </si>
  <si>
    <t>市城区</t>
  </si>
  <si>
    <t>国家高新区</t>
  </si>
  <si>
    <t>广东省各县（市、区）2023年第二季度困难群众救助补助资金收支统计表（1-6月）</t>
  </si>
  <si>
    <t>单位:万元</t>
  </si>
  <si>
    <t>上年结转</t>
  </si>
  <si>
    <t>当年预算安排</t>
  </si>
  <si>
    <t>其中:</t>
  </si>
  <si>
    <t>当期
支出</t>
  </si>
  <si>
    <t>当期调减预算</t>
  </si>
  <si>
    <t>当期财政收回</t>
  </si>
  <si>
    <t>当期滚存结余</t>
  </si>
  <si>
    <t>支出进度（%）</t>
  </si>
  <si>
    <t>中央</t>
  </si>
  <si>
    <t>省</t>
  </si>
  <si>
    <t>县（市、区）</t>
  </si>
  <si>
    <t>乡镇街道</t>
  </si>
  <si>
    <t>低保</t>
  </si>
  <si>
    <t>特困
供养</t>
  </si>
  <si>
    <t>特困
护理</t>
  </si>
  <si>
    <t>临时
救助</t>
  </si>
  <si>
    <t>孤儿生活保障（含事实无人抚养儿童)</t>
  </si>
  <si>
    <t>政府购买服务项目</t>
  </si>
  <si>
    <t>其他</t>
  </si>
  <si>
    <t>A</t>
  </si>
  <si>
    <t>C=D+E+F+G+H</t>
  </si>
  <si>
    <t>G</t>
  </si>
  <si>
    <t>H</t>
  </si>
  <si>
    <t>I=J+K+L+M+N+O+P+Q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</si>
  <si>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</si>
  <si>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</si>
  <si>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</si>
  <si>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</si>
  <si>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</si>
  <si>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</si>
  <si>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</si>
  <si>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</si>
  <si>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</si>
  <si>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</si>
  <si>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T=B+C-I-R-S</t>
  </si>
  <si>
    <t>市本级</t>
  </si>
  <si>
    <t>市救助站</t>
  </si>
  <si>
    <t>市未成年人救助保护中心</t>
  </si>
  <si>
    <t>市社会福利服务指导中心</t>
  </si>
  <si>
    <t>光明区</t>
  </si>
  <si>
    <t>横琴深合区</t>
  </si>
  <si>
    <t>鹤洲新区</t>
  </si>
  <si>
    <t>市级</t>
  </si>
  <si>
    <t>市福利院</t>
  </si>
  <si>
    <t>市未成年人保户中心</t>
  </si>
  <si>
    <t>市救助管理站</t>
  </si>
  <si>
    <t>市儿童福利院</t>
  </si>
  <si>
    <t>大亚湾区</t>
  </si>
  <si>
    <t>仲恺区</t>
  </si>
  <si>
    <t>红海湾</t>
  </si>
  <si>
    <t>华侨区</t>
  </si>
  <si>
    <t>镇街级</t>
  </si>
  <si>
    <t>开发区</t>
  </si>
  <si>
    <t>市社会福利院</t>
  </si>
  <si>
    <t>市麻风病院</t>
  </si>
  <si>
    <t>云浮新区</t>
  </si>
  <si>
    <t>2023年第三季度广东省困难群众救助补助资金收支统计表（1-9月）</t>
  </si>
  <si>
    <t>中央、省预算占支出比例</t>
  </si>
  <si>
    <t>总预算支出进度</t>
  </si>
  <si>
    <t>根据《广东省财政厅关于提前下达中央财政2023年困难群众救助补助预算资金的通知》（粤财社〔2022〕309号）中央下到我市本级资金62万元，金湾区资金为89万元；经市民政局党组会会议通过将本级资金分配给金湾区46万元、高新区15万元，鹤洲新区（筹备组）1万元</t>
  </si>
  <si>
    <t>市级困难群众资金在途支付金额为8322.78元；儿童心理咨询服务为政府购买服务项目。</t>
  </si>
  <si>
    <t>市未成年人保护中心</t>
  </si>
  <si>
    <t>其他为临时价格补贴</t>
  </si>
  <si>
    <t>《广东省财政厅关于下达2022年收回中央困难群众救助补助资金的通知》粤财社〔2023〕45号</t>
  </si>
  <si>
    <t>1.梅江区政府购买服务支出由本级财政负担，非困难群众救助资金中支出；
2.2月发放1月临时价格补贴14.288万元：低保边缘价补1.0944万元，低保价补10.1764万元，特困价补2.85万元，孤儿及事实无人抚养儿童中全额发放的儿童0.1672万元。
3.临时救助实际发放20.571元（含发放物资8.0045万元）。
4.低保提标补发1-5月38.4090万元，特困提标补发1-5月17.2512万元。</t>
  </si>
  <si>
    <t>其他：发放12月、1月份低保、低边价格临时补贴357427元；12月、1月份特困临时价格补贴53529元；12月、1月份孤儿临时价格补贴16200元</t>
  </si>
  <si>
    <t>18镇</t>
  </si>
  <si>
    <t>其他资金是价格临时补贴</t>
  </si>
  <si>
    <t>其他包含：2022年12月价格临时补贴发放1596848元、2023年1月价格临时补贴发放1668627元、未成年人保护中心救助150万元；福利院特困供养人员住院陪护费30万元</t>
  </si>
  <si>
    <t>价格临时补贴：低保200032元、特困12610元、低保边缘39727元、孤儿6724元。</t>
  </si>
  <si>
    <t>提前下达2023年省级困难群众救助补助预算资金中，含江城代管市直低保、特困对象资金400万元。当期结余中，中央和省级资金871万元，剩余为县区配套资金。</t>
  </si>
  <si>
    <t>当期结余中，中央和省级资金2200万元，剩余为县区配套资金。</t>
  </si>
  <si>
    <t>当期结余中，中央和省级资金69万元，剩余为县区配套资金。</t>
  </si>
  <si>
    <t>当期结余中，中央和省级资金67万元，剩余为县区配套资金。</t>
  </si>
  <si>
    <t>特困供养发放临时价格补贴18.057万元，低保发放临时价格补贴152.271万元，特困供养人员丧葬费核销5.5668万元。</t>
  </si>
  <si>
    <t>1、（J列）低保数含2023年1-9月银行实发数（即不包含退还国库金额）                                                                                                                                                                   
2、（K列）特困供养数含2023年1-9月特困供养金银行实发数 （即不包含退还国库金额）                                                                             
3、（Q列）其他包含拨付2023年1月低保临时价格补贴实发数（62.622万元）（即不包含退还国库金额）+拨付2023年1月低保边缘临时价格补（8.739万元）+拨付2023年1-5月提标（147.1645万元）+拨付2023年1月特困临时价格补贴（7.611万元）+拨付2023年1-5月提标金额（41.3755万元）
4、（N列）临时救助1-9月总数457283元，局发临时救助293000元，镇备用金发放164283元，镇备用金临时救助数有1.71万为2023年实际支出，均为各镇街往年滞留结转备用金用于今年临时救助。</t>
  </si>
  <si>
    <t>47.18万元含补发2023.01物价5.15万元、2023春节慰问金41.48万元、精退职工0.08万元、丧葬费用0.47万元。</t>
  </si>
  <si>
    <t>其他栏资金包括：1.区级春节慰问金25.48万元（其中低保春节慰问金23.28万元、特困春节慰问金1.76万元、孤儿春节慰问金0.44万元）；2.临时价格补贴资金8.049万元（其中低保临价69450元、特困临价2640元、孤儿临价660元、事童临价390元、艾儿临价30元、低边临价7320元）</t>
  </si>
  <si>
    <t>封开县1-8月镇街支出临时救助资金11.2715万元,为上年下拨镇街临时救助备用金中列支，已列入2022年支出统计；23年8月下拨镇（街）34万临时救助备用金，为县级预算资金。经与财政核对，临时救助资金以财政出账数为准。</t>
  </si>
  <si>
    <t>怀集县临时救助24.27万元包含补发2022年发放失败的临时救助0.5298万元、2023年1-8月下拨给镇街的临时救助8万元（1-8月镇街临时救助实际支出4.881万元）和县级临时救助15.7438万元</t>
  </si>
  <si>
    <t>其他为跨年度退单重发资金等</t>
  </si>
  <si>
    <t>《广东省财政厅关于下达2022年收回中央困难群众救助补助资金的通知》（粤财社〔2023〕45号），清远市本级的中央预算中有1万已申请退回。</t>
  </si>
</sst>
</file>

<file path=xl/styles.xml><?xml version="1.0" encoding="utf-8"?>
<styleSheet xmlns="http://schemas.openxmlformats.org/spreadsheetml/2006/main">
  <numFmts count="13">
    <numFmt numFmtId="43" formatCode="_ * #,##0.00_ ;_ * \-#,##0.00_ ;_ * &quot;-&quot;??_ ;_ @_ "/>
    <numFmt numFmtId="176" formatCode="#,##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7" formatCode="0_ "/>
    <numFmt numFmtId="178" formatCode="0.00_ "/>
    <numFmt numFmtId="179" formatCode="0.00_);[Red]\(0.00\)"/>
    <numFmt numFmtId="180" formatCode="0_);[Red]\(0\)"/>
    <numFmt numFmtId="181" formatCode="0.0_ "/>
    <numFmt numFmtId="182" formatCode="0.0000_ "/>
    <numFmt numFmtId="183" formatCode="#"/>
    <numFmt numFmtId="184" formatCode="#,##0_);[Red]\(#,##0\)"/>
  </numFmts>
  <fonts count="117">
    <font>
      <sz val="12"/>
      <name val="宋体"/>
      <charset val="134"/>
    </font>
    <font>
      <sz val="14"/>
      <name val="宋体"/>
      <charset val="134"/>
    </font>
    <font>
      <sz val="22"/>
      <name val="宋体"/>
      <charset val="134"/>
    </font>
    <font>
      <b/>
      <sz val="14"/>
      <name val="宋体"/>
      <charset val="134"/>
    </font>
    <font>
      <sz val="22"/>
      <name val="黑体"/>
      <charset val="134"/>
    </font>
    <font>
      <sz val="11"/>
      <name val="宋体"/>
      <charset val="134"/>
    </font>
    <font>
      <b/>
      <sz val="14"/>
      <color rgb="FF000000"/>
      <name val="宋体"/>
      <charset val="134"/>
    </font>
    <font>
      <sz val="14"/>
      <color rgb="FF000000"/>
      <name val="宋体"/>
      <charset val="134"/>
    </font>
    <font>
      <sz val="8"/>
      <name val="宋体"/>
      <charset val="134"/>
    </font>
    <font>
      <sz val="14"/>
      <name val="方正楷体简体"/>
      <charset val="134"/>
    </font>
    <font>
      <sz val="8"/>
      <color rgb="FF000000"/>
      <name val="宋体"/>
      <charset val="134"/>
    </font>
    <font>
      <sz val="9"/>
      <color rgb="FF000000"/>
      <name val="宋体"/>
      <charset val="134"/>
    </font>
    <font>
      <sz val="10"/>
      <color rgb="FF000000"/>
      <name val="宋体"/>
      <charset val="134"/>
    </font>
    <font>
      <b/>
      <sz val="8"/>
      <name val="宋体"/>
      <charset val="134"/>
    </font>
    <font>
      <sz val="12"/>
      <color rgb="FF000000"/>
      <name val="宋体"/>
      <charset val="134"/>
    </font>
    <font>
      <sz val="14"/>
      <color rgb="FFFF0000"/>
      <name val="Times New Roman"/>
      <charset val="134"/>
    </font>
    <font>
      <sz val="14"/>
      <name val="Times New Roman"/>
      <charset val="134"/>
    </font>
    <font>
      <sz val="10"/>
      <name val="Arial"/>
      <charset val="134"/>
    </font>
    <font>
      <b/>
      <sz val="10"/>
      <name val="Arial"/>
      <charset val="134"/>
    </font>
    <font>
      <sz val="14"/>
      <name val="Arial"/>
      <charset val="134"/>
    </font>
    <font>
      <b/>
      <sz val="14"/>
      <name val="方正书宋_GBK"/>
      <charset val="134"/>
    </font>
    <font>
      <sz val="14"/>
      <name val="方正书宋_GBK"/>
      <charset val="134"/>
    </font>
    <font>
      <b/>
      <sz val="14"/>
      <name val="Arial"/>
      <charset val="134"/>
    </font>
    <font>
      <sz val="11"/>
      <name val="Calibri"/>
      <charset val="134"/>
    </font>
    <font>
      <sz val="20"/>
      <name val="黑体"/>
      <charset val="134"/>
    </font>
    <font>
      <sz val="12"/>
      <name val="黑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16"/>
      <name val="方正小标宋简体"/>
      <charset val="134"/>
    </font>
    <font>
      <sz val="12"/>
      <name val="Times New Roman"/>
      <charset val="134"/>
    </font>
    <font>
      <sz val="11"/>
      <color rgb="FF000000"/>
      <name val="宋体"/>
      <charset val="134"/>
    </font>
    <font>
      <sz val="10"/>
      <name val="宋体"/>
      <charset val="134"/>
    </font>
    <font>
      <sz val="10"/>
      <color indexed="10"/>
      <name val="宋体"/>
      <charset val="134"/>
    </font>
    <font>
      <sz val="20"/>
      <color rgb="FF000000"/>
      <name val="Times New Roman"/>
      <charset val="134"/>
    </font>
    <font>
      <sz val="11"/>
      <color rgb="FF000000"/>
      <name val="Times New Roman"/>
      <charset val="134"/>
    </font>
    <font>
      <sz val="30"/>
      <name val="Times New Roman"/>
      <charset val="134"/>
    </font>
    <font>
      <sz val="10"/>
      <name val="Times New Roman"/>
      <charset val="134"/>
    </font>
    <font>
      <b/>
      <sz val="10"/>
      <name val="Times New Roman"/>
      <charset val="134"/>
    </font>
    <font>
      <b/>
      <sz val="9"/>
      <name val="Times New Roman"/>
      <charset val="134"/>
    </font>
    <font>
      <sz val="10"/>
      <color rgb="FF000000"/>
      <name val="Times New Roman"/>
      <charset val="134"/>
    </font>
    <font>
      <b/>
      <sz val="10"/>
      <color indexed="8"/>
      <name val="Times New Roman"/>
      <charset val="134"/>
    </font>
    <font>
      <sz val="10"/>
      <color indexed="8"/>
      <name val="Times New Roman"/>
      <charset val="134"/>
    </font>
    <font>
      <sz val="8"/>
      <name val="Times New Roman"/>
      <charset val="134"/>
    </font>
    <font>
      <sz val="10"/>
      <name val="黑体"/>
      <charset val="134"/>
    </font>
    <font>
      <sz val="10"/>
      <color rgb="FFFF0000"/>
      <name val="Times New Roman"/>
      <charset val="134"/>
    </font>
    <font>
      <sz val="12"/>
      <name val="Dialog"/>
      <charset val="134"/>
    </font>
    <font>
      <sz val="11"/>
      <color indexed="8"/>
      <name val="宋体"/>
      <charset val="134"/>
    </font>
    <font>
      <b/>
      <sz val="12"/>
      <color rgb="FF000000"/>
      <name val="宋体"/>
      <charset val="134"/>
    </font>
    <font>
      <sz val="12"/>
      <color rgb="FFFF0000"/>
      <name val="宋体"/>
      <charset val="134"/>
    </font>
    <font>
      <b/>
      <sz val="12"/>
      <color rgb="FFFF0000"/>
      <name val="宋体"/>
      <charset val="134"/>
    </font>
    <font>
      <sz val="14"/>
      <name val="黑体"/>
      <charset val="134"/>
    </font>
    <font>
      <b/>
      <sz val="12"/>
      <name val="Times New Roman"/>
      <charset val="134"/>
    </font>
    <font>
      <b/>
      <sz val="12"/>
      <color rgb="FF000000"/>
      <name val="方正书宋_GBK"/>
      <charset val="134"/>
    </font>
    <font>
      <b/>
      <sz val="12"/>
      <color rgb="FF000000"/>
      <name val="Times New Roman"/>
      <charset val="134"/>
    </font>
    <font>
      <sz val="12"/>
      <name val="方正书宋_GBK"/>
      <charset val="134"/>
    </font>
    <font>
      <sz val="12"/>
      <color rgb="FF000000"/>
      <name val="方正书宋_GBK"/>
      <charset val="134"/>
    </font>
    <font>
      <sz val="12"/>
      <color rgb="FF000000"/>
      <name val="Times New Roman"/>
      <charset val="134"/>
    </font>
    <font>
      <b/>
      <sz val="6"/>
      <name val="宋体"/>
      <charset val="134"/>
    </font>
    <font>
      <sz val="10"/>
      <color rgb="FFC00000"/>
      <name val="宋体"/>
      <charset val="134"/>
    </font>
    <font>
      <sz val="24"/>
      <name val="Times New Roman"/>
      <charset val="134"/>
    </font>
    <font>
      <sz val="14"/>
      <color indexed="8"/>
      <name val="Times New Roman"/>
      <charset val="134"/>
    </font>
    <font>
      <sz val="14"/>
      <name val="仿宋_GB2312"/>
      <charset val="134"/>
    </font>
    <font>
      <sz val="22"/>
      <name val="方正小标宋简体"/>
      <charset val="134"/>
    </font>
    <font>
      <sz val="18"/>
      <name val="方正小标宋简体"/>
      <charset val="134"/>
    </font>
    <font>
      <b/>
      <sz val="11"/>
      <color indexed="8"/>
      <name val="宋体"/>
      <charset val="134"/>
    </font>
    <font>
      <sz val="16"/>
      <name val="黑体"/>
      <charset val="134"/>
    </font>
    <font>
      <sz val="12"/>
      <name val="方正楷体_GBK"/>
      <charset val="0"/>
    </font>
    <font>
      <sz val="14"/>
      <name val="方正黑体简体"/>
      <charset val="134"/>
    </font>
    <font>
      <b/>
      <sz val="11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9"/>
      <name val="宋体"/>
      <charset val="134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2"/>
      <color indexed="10"/>
      <name val="宋体"/>
      <charset val="134"/>
    </font>
    <font>
      <sz val="20"/>
      <color indexed="8"/>
      <name val="黑体"/>
      <charset val="134"/>
    </font>
    <font>
      <sz val="30"/>
      <name val="方正小标宋简体"/>
      <charset val="134"/>
    </font>
    <font>
      <sz val="8"/>
      <name val="黑体"/>
      <charset val="134"/>
    </font>
    <font>
      <b/>
      <sz val="10"/>
      <name val="宋体"/>
      <charset val="134"/>
    </font>
    <font>
      <sz val="10"/>
      <color indexed="8"/>
      <name val="宋体"/>
      <charset val="134"/>
    </font>
    <font>
      <sz val="24"/>
      <name val="方正小标宋简体"/>
      <charset val="134"/>
    </font>
    <font>
      <sz val="14"/>
      <color indexed="8"/>
      <name val="黑体"/>
      <charset val="134"/>
    </font>
    <font>
      <sz val="12"/>
      <name val="Arial"/>
      <charset val="134"/>
    </font>
    <font>
      <sz val="11"/>
      <color indexed="8"/>
      <name val="Wingdings"/>
      <charset val="0"/>
    </font>
    <font>
      <sz val="18"/>
      <name val="宋体"/>
      <charset val="134"/>
    </font>
    <font>
      <b/>
      <sz val="18"/>
      <name val="宋体"/>
      <charset val="134"/>
    </font>
    <font>
      <sz val="16"/>
      <name val="宋体"/>
      <charset val="134"/>
    </font>
    <font>
      <b/>
      <sz val="16"/>
      <name val="宋体"/>
      <charset val="134"/>
    </font>
    <font>
      <sz val="26"/>
      <name val="宋体"/>
      <charset val="134"/>
    </font>
    <font>
      <b/>
      <sz val="26"/>
      <name val="宋体"/>
      <charset val="134"/>
    </font>
    <font>
      <sz val="36"/>
      <name val="宋体"/>
      <charset val="134"/>
    </font>
    <font>
      <b/>
      <sz val="9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10"/>
      <name val="宋体"/>
      <charset val="134"/>
    </font>
    <font>
      <sz val="14"/>
      <name val="宋体"/>
      <charset val="134"/>
    </font>
    <font>
      <b/>
      <sz val="36"/>
      <name val="宋体"/>
      <charset val="134"/>
    </font>
  </fonts>
  <fills count="3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</fills>
  <borders count="4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/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/>
      <diagonal/>
    </border>
    <border>
      <left/>
      <right/>
      <top style="thin">
        <color auto="true"/>
      </top>
      <bottom/>
      <diagonal/>
    </border>
    <border>
      <left style="thin">
        <color auto="true"/>
      </left>
      <right/>
      <top/>
      <bottom style="thin">
        <color auto="true"/>
      </bottom>
      <diagonal/>
    </border>
    <border>
      <left style="medium">
        <color auto="true"/>
      </left>
      <right style="medium">
        <color auto="true"/>
      </right>
      <top style="medium">
        <color auto="true"/>
      </top>
      <bottom style="thin">
        <color auto="true"/>
      </bottom>
      <diagonal/>
    </border>
    <border>
      <left style="medium">
        <color auto="true"/>
      </left>
      <right/>
      <top style="medium">
        <color auto="true"/>
      </top>
      <bottom style="thin">
        <color auto="true"/>
      </bottom>
      <diagonal/>
    </border>
    <border>
      <left style="medium">
        <color auto="true"/>
      </left>
      <right style="thin">
        <color auto="true"/>
      </right>
      <top style="medium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medium">
        <color auto="true"/>
      </top>
      <bottom style="thin">
        <color auto="true"/>
      </bottom>
      <diagonal/>
    </border>
    <border>
      <left style="medium">
        <color auto="true"/>
      </left>
      <right style="medium">
        <color auto="true"/>
      </right>
      <top style="thin">
        <color auto="true"/>
      </top>
      <bottom style="thin">
        <color auto="true"/>
      </bottom>
      <diagonal/>
    </border>
    <border>
      <left style="medium">
        <color auto="true"/>
      </left>
      <right/>
      <top style="thin">
        <color auto="true"/>
      </top>
      <bottom style="thin">
        <color auto="true"/>
      </bottom>
      <diagonal/>
    </border>
    <border>
      <left style="medium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medium">
        <color auto="true"/>
      </right>
      <top style="medium">
        <color auto="true"/>
      </top>
      <bottom style="thin">
        <color auto="true"/>
      </bottom>
      <diagonal/>
    </border>
    <border>
      <left style="thin">
        <color auto="true"/>
      </left>
      <right style="medium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medium">
        <color auto="true"/>
      </top>
      <bottom style="thin">
        <color auto="true"/>
      </bottom>
      <diagonal/>
    </border>
    <border>
      <left style="thin">
        <color auto="true"/>
      </left>
      <right/>
      <top style="medium">
        <color auto="true"/>
      </top>
      <bottom style="thin">
        <color auto="true"/>
      </bottom>
      <diagonal/>
    </border>
    <border>
      <left/>
      <right/>
      <top style="medium">
        <color auto="true"/>
      </top>
      <bottom/>
      <diagonal/>
    </border>
    <border>
      <left/>
      <right style="medium">
        <color auto="true"/>
      </right>
      <top style="medium">
        <color auto="true"/>
      </top>
      <bottom/>
      <diagonal/>
    </border>
    <border>
      <left style="medium">
        <color auto="true"/>
      </left>
      <right style="medium">
        <color auto="true"/>
      </right>
      <top style="thin">
        <color auto="true"/>
      </top>
      <bottom style="medium">
        <color auto="true"/>
      </bottom>
      <diagonal/>
    </border>
    <border>
      <left style="medium">
        <color auto="true"/>
      </left>
      <right/>
      <top style="thin">
        <color auto="true"/>
      </top>
      <bottom style="medium">
        <color auto="true"/>
      </bottom>
      <diagonal/>
    </border>
    <border>
      <left style="medium">
        <color auto="true"/>
      </left>
      <right style="thin">
        <color auto="true"/>
      </right>
      <top style="thin">
        <color auto="true"/>
      </top>
      <bottom style="medium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medium">
        <color auto="true"/>
      </bottom>
      <diagonal/>
    </border>
    <border>
      <left style="thin">
        <color auto="true"/>
      </left>
      <right style="medium">
        <color auto="true"/>
      </right>
      <top style="thin">
        <color auto="true"/>
      </top>
      <bottom style="medium">
        <color auto="true"/>
      </bottom>
      <diagonal/>
    </border>
    <border>
      <left/>
      <right style="thin">
        <color auto="true"/>
      </right>
      <top style="thin">
        <color auto="true"/>
      </top>
      <bottom style="medium">
        <color auto="true"/>
      </bottom>
      <diagonal/>
    </border>
    <border>
      <left style="thin">
        <color auto="true"/>
      </left>
      <right/>
      <top style="thin">
        <color auto="true"/>
      </top>
      <bottom style="medium">
        <color auto="true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true"/>
      </left>
      <right/>
      <top/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62">
    <xf numFmtId="0" fontId="0" fillId="0" borderId="0">
      <alignment vertical="center"/>
    </xf>
    <xf numFmtId="0" fontId="0" fillId="0" borderId="0">
      <protection locked="false"/>
    </xf>
    <xf numFmtId="0" fontId="0" fillId="0" borderId="0">
      <protection locked="false"/>
    </xf>
    <xf numFmtId="0" fontId="0" fillId="0" borderId="0">
      <protection locked="false"/>
    </xf>
    <xf numFmtId="0" fontId="0" fillId="0" borderId="0">
      <protection locked="false"/>
    </xf>
    <xf numFmtId="0" fontId="0" fillId="0" borderId="0">
      <protection locked="false"/>
    </xf>
    <xf numFmtId="0" fontId="0" fillId="0" borderId="0">
      <alignment vertical="center"/>
    </xf>
    <xf numFmtId="0" fontId="0" fillId="0" borderId="0">
      <alignment vertical="center"/>
    </xf>
    <xf numFmtId="0" fontId="74" fillId="35" borderId="0" applyNumberFormat="false" applyBorder="false" applyAlignment="false" applyProtection="false">
      <alignment vertical="center"/>
    </xf>
    <xf numFmtId="0" fontId="74" fillId="26" borderId="0" applyNumberFormat="false" applyBorder="false" applyAlignment="false" applyProtection="false">
      <alignment vertical="center"/>
    </xf>
    <xf numFmtId="0" fontId="75" fillId="24" borderId="0" applyNumberFormat="false" applyBorder="false" applyAlignment="false" applyProtection="false">
      <alignment vertical="center"/>
    </xf>
    <xf numFmtId="0" fontId="74" fillId="23" borderId="0" applyNumberFormat="false" applyBorder="false" applyAlignment="false" applyProtection="false">
      <alignment vertical="center"/>
    </xf>
    <xf numFmtId="0" fontId="74" fillId="21" borderId="0" applyNumberFormat="false" applyBorder="false" applyAlignment="false" applyProtection="false">
      <alignment vertical="center"/>
    </xf>
    <xf numFmtId="0" fontId="90" fillId="0" borderId="0">
      <protection locked="false"/>
    </xf>
    <xf numFmtId="0" fontId="75" fillId="29" borderId="0" applyNumberFormat="false" applyBorder="false" applyAlignment="false" applyProtection="false">
      <alignment vertical="center"/>
    </xf>
    <xf numFmtId="0" fontId="74" fillId="25" borderId="0" applyNumberFormat="false" applyBorder="false" applyAlignment="false" applyProtection="false">
      <alignment vertical="center"/>
    </xf>
    <xf numFmtId="0" fontId="81" fillId="0" borderId="44" applyNumberFormat="false" applyFill="false" applyAlignment="false" applyProtection="false">
      <alignment vertical="center"/>
    </xf>
    <xf numFmtId="0" fontId="29" fillId="0" borderId="0">
      <protection locked="false"/>
    </xf>
    <xf numFmtId="0" fontId="0" fillId="0" borderId="0">
      <alignment vertical="center"/>
    </xf>
    <xf numFmtId="0" fontId="89" fillId="0" borderId="0" applyNumberFormat="false" applyFill="false" applyBorder="false" applyAlignment="false" applyProtection="false">
      <alignment vertical="center"/>
    </xf>
    <xf numFmtId="0" fontId="87" fillId="0" borderId="43" applyNumberFormat="false" applyFill="false" applyAlignment="false" applyProtection="false">
      <alignment vertical="center"/>
    </xf>
    <xf numFmtId="9" fontId="0" fillId="0" borderId="0">
      <protection locked="false"/>
    </xf>
    <xf numFmtId="43" fontId="71" fillId="0" borderId="0" applyFont="false" applyFill="false" applyBorder="false" applyAlignment="false" applyProtection="false">
      <alignment vertical="center"/>
    </xf>
    <xf numFmtId="0" fontId="88" fillId="0" borderId="41" applyNumberFormat="false" applyFill="false" applyAlignment="false" applyProtection="false">
      <alignment vertical="center"/>
    </xf>
    <xf numFmtId="42" fontId="71" fillId="0" borderId="0" applyFont="false" applyFill="false" applyBorder="false" applyAlignment="false" applyProtection="false">
      <alignment vertical="center"/>
    </xf>
    <xf numFmtId="0" fontId="46" fillId="0" borderId="0">
      <protection locked="false"/>
    </xf>
    <xf numFmtId="0" fontId="75" fillId="32" borderId="0" applyNumberFormat="false" applyBorder="false" applyAlignment="false" applyProtection="false">
      <alignment vertical="center"/>
    </xf>
    <xf numFmtId="0" fontId="91" fillId="0" borderId="0" applyNumberFormat="false" applyFill="false" applyBorder="false" applyAlignment="false" applyProtection="false">
      <alignment vertical="center"/>
    </xf>
    <xf numFmtId="0" fontId="74" fillId="28" borderId="0" applyNumberFormat="false" applyBorder="false" applyAlignment="false" applyProtection="false">
      <alignment vertical="center"/>
    </xf>
    <xf numFmtId="0" fontId="75" fillId="31" borderId="0" applyNumberFormat="false" applyBorder="false" applyAlignment="false" applyProtection="false">
      <alignment vertical="center"/>
    </xf>
    <xf numFmtId="0" fontId="84" fillId="0" borderId="41" applyNumberFormat="false" applyFill="false" applyAlignment="false" applyProtection="false">
      <alignment vertical="center"/>
    </xf>
    <xf numFmtId="0" fontId="92" fillId="0" borderId="0" applyNumberFormat="false" applyFill="false" applyBorder="false" applyAlignment="false" applyProtection="false">
      <alignment vertical="center"/>
    </xf>
    <xf numFmtId="0" fontId="74" fillId="38" borderId="0" applyNumberFormat="false" applyBorder="false" applyAlignment="false" applyProtection="false">
      <alignment vertical="center"/>
    </xf>
    <xf numFmtId="44" fontId="71" fillId="0" borderId="0" applyFont="false" applyFill="false" applyBorder="false" applyAlignment="false" applyProtection="false">
      <alignment vertical="center"/>
    </xf>
    <xf numFmtId="0" fontId="74" fillId="33" borderId="0" applyNumberFormat="false" applyBorder="false" applyAlignment="false" applyProtection="false">
      <alignment vertical="center"/>
    </xf>
    <xf numFmtId="0" fontId="93" fillId="16" borderId="39" applyNumberFormat="false" applyAlignment="false" applyProtection="false">
      <alignment vertical="center"/>
    </xf>
    <xf numFmtId="0" fontId="85" fillId="0" borderId="0" applyNumberFormat="false" applyFill="false" applyBorder="false" applyAlignment="false" applyProtection="false">
      <alignment vertical="center"/>
    </xf>
    <xf numFmtId="41" fontId="71" fillId="0" borderId="0" applyFont="false" applyFill="false" applyBorder="false" applyAlignment="false" applyProtection="false">
      <alignment vertical="center"/>
    </xf>
    <xf numFmtId="0" fontId="75" fillId="36" borderId="0" applyNumberFormat="false" applyBorder="false" applyAlignment="false" applyProtection="false">
      <alignment vertical="center"/>
    </xf>
    <xf numFmtId="0" fontId="74" fillId="19" borderId="0" applyNumberFormat="false" applyBorder="false" applyAlignment="false" applyProtection="false">
      <alignment vertical="center"/>
    </xf>
    <xf numFmtId="0" fontId="75" fillId="17" borderId="0" applyNumberFormat="false" applyBorder="false" applyAlignment="false" applyProtection="false">
      <alignment vertical="center"/>
    </xf>
    <xf numFmtId="0" fontId="82" fillId="18" borderId="39" applyNumberFormat="false" applyAlignment="false" applyProtection="false">
      <alignment vertical="center"/>
    </xf>
    <xf numFmtId="0" fontId="80" fillId="16" borderId="38" applyNumberFormat="false" applyAlignment="false" applyProtection="false">
      <alignment vertical="center"/>
    </xf>
    <xf numFmtId="0" fontId="83" fillId="20" borderId="40" applyNumberFormat="false" applyAlignment="false" applyProtection="false">
      <alignment vertical="center"/>
    </xf>
    <xf numFmtId="0" fontId="79" fillId="0" borderId="37" applyNumberFormat="false" applyFill="false" applyAlignment="false" applyProtection="false">
      <alignment vertical="center"/>
    </xf>
    <xf numFmtId="0" fontId="0" fillId="0" borderId="0">
      <alignment vertical="center"/>
    </xf>
    <xf numFmtId="0" fontId="75" fillId="34" borderId="0" applyNumberFormat="false" applyBorder="false" applyAlignment="false" applyProtection="false">
      <alignment vertical="center"/>
    </xf>
    <xf numFmtId="0" fontId="75" fillId="22" borderId="0" applyNumberFormat="false" applyBorder="false" applyAlignment="false" applyProtection="false">
      <alignment vertical="center"/>
    </xf>
    <xf numFmtId="0" fontId="71" fillId="27" borderId="42" applyNumberFormat="false" applyFont="false" applyAlignment="false" applyProtection="false">
      <alignment vertical="center"/>
    </xf>
    <xf numFmtId="0" fontId="86" fillId="0" borderId="0" applyNumberFormat="false" applyFill="false" applyBorder="false" applyAlignment="false" applyProtection="false">
      <alignment vertical="center"/>
    </xf>
    <xf numFmtId="0" fontId="78" fillId="14" borderId="0" applyNumberFormat="false" applyBorder="false" applyAlignment="false" applyProtection="false">
      <alignment vertical="center"/>
    </xf>
    <xf numFmtId="0" fontId="81" fillId="0" borderId="0" applyNumberFormat="false" applyFill="false" applyBorder="false" applyAlignment="false" applyProtection="false">
      <alignment vertical="center"/>
    </xf>
    <xf numFmtId="0" fontId="75" fillId="13" borderId="0" applyNumberFormat="false" applyBorder="false" applyAlignment="false" applyProtection="false">
      <alignment vertical="center"/>
    </xf>
    <xf numFmtId="0" fontId="77" fillId="12" borderId="0" applyNumberFormat="false" applyBorder="false" applyAlignment="false" applyProtection="false">
      <alignment vertical="center"/>
    </xf>
    <xf numFmtId="0" fontId="74" fillId="11" borderId="0" applyNumberFormat="false" applyBorder="false" applyAlignment="false" applyProtection="false">
      <alignment vertical="center"/>
    </xf>
    <xf numFmtId="0" fontId="76" fillId="10" borderId="0" applyNumberFormat="false" applyBorder="false" applyAlignment="false" applyProtection="false">
      <alignment vertical="center"/>
    </xf>
    <xf numFmtId="0" fontId="75" fillId="9" borderId="0" applyNumberFormat="false" applyBorder="false" applyAlignment="false" applyProtection="false">
      <alignment vertical="center"/>
    </xf>
    <xf numFmtId="0" fontId="74" fillId="8" borderId="0" applyNumberFormat="false" applyBorder="false" applyAlignment="false" applyProtection="false">
      <alignment vertical="center"/>
    </xf>
    <xf numFmtId="0" fontId="0" fillId="0" borderId="0">
      <protection locked="false"/>
    </xf>
    <xf numFmtId="0" fontId="75" fillId="37" borderId="0" applyNumberFormat="false" applyBorder="false" applyAlignment="false" applyProtection="false">
      <alignment vertical="center"/>
    </xf>
    <xf numFmtId="0" fontId="74" fillId="30" borderId="0" applyNumberFormat="false" applyBorder="false" applyAlignment="false" applyProtection="false">
      <alignment vertical="center"/>
    </xf>
    <xf numFmtId="0" fontId="75" fillId="15" borderId="0" applyNumberFormat="false" applyBorder="false" applyAlignment="false" applyProtection="false">
      <alignment vertical="center"/>
    </xf>
  </cellStyleXfs>
  <cellXfs count="511">
    <xf numFmtId="0" fontId="0" fillId="0" borderId="0" xfId="0">
      <alignment vertical="center"/>
    </xf>
    <xf numFmtId="0" fontId="1" fillId="0" borderId="0" xfId="0" applyFont="true" applyFill="true" applyBorder="true">
      <alignment vertical="center"/>
    </xf>
    <xf numFmtId="0" fontId="2" fillId="0" borderId="0" xfId="0" applyFont="true" applyFill="true" applyBorder="true">
      <alignment vertical="center"/>
    </xf>
    <xf numFmtId="0" fontId="1" fillId="0" borderId="0" xfId="0" applyFont="true" applyFill="true" applyBorder="true" applyAlignment="true">
      <alignment horizontal="center" vertical="center" wrapText="true"/>
    </xf>
    <xf numFmtId="177" fontId="1" fillId="0" borderId="0" xfId="0" applyNumberFormat="true" applyFont="true" applyFill="true" applyBorder="true" applyAlignment="true">
      <alignment horizontal="right" vertical="center" wrapText="true"/>
    </xf>
    <xf numFmtId="178" fontId="1" fillId="0" borderId="0" xfId="0" applyNumberFormat="true" applyFont="true" applyFill="true" applyBorder="true" applyAlignment="true">
      <alignment horizontal="right" vertical="center" wrapText="true"/>
    </xf>
    <xf numFmtId="178" fontId="3" fillId="0" borderId="0" xfId="0" applyNumberFormat="true" applyFont="true" applyFill="true" applyBorder="true">
      <alignment vertical="center"/>
    </xf>
    <xf numFmtId="0" fontId="3" fillId="0" borderId="0" xfId="0" applyFont="true" applyFill="true" applyBorder="true">
      <alignment vertical="center"/>
    </xf>
    <xf numFmtId="0" fontId="3" fillId="2" borderId="0" xfId="0" applyFont="true" applyFill="true" applyBorder="true">
      <alignment vertical="center"/>
    </xf>
    <xf numFmtId="0" fontId="1" fillId="2" borderId="0" xfId="0" applyFont="true" applyFill="true" applyBorder="true" applyAlignment="true">
      <alignment horizontal="center" vertical="center"/>
    </xf>
    <xf numFmtId="0" fontId="1" fillId="0" borderId="0" xfId="0" applyFont="true" applyFill="true" applyBorder="true" applyAlignment="true">
      <alignment horizontal="center" vertical="center"/>
    </xf>
    <xf numFmtId="0" fontId="1" fillId="0" borderId="0" xfId="0" applyFont="true" applyFill="true" applyBorder="true" applyAlignment="true">
      <alignment vertical="center" wrapText="true"/>
    </xf>
    <xf numFmtId="0" fontId="4" fillId="2" borderId="0" xfId="0" applyFont="true" applyFill="true" applyBorder="true" applyAlignment="true">
      <alignment horizontal="center" vertical="center"/>
    </xf>
    <xf numFmtId="0" fontId="4" fillId="0" borderId="0" xfId="0" applyFont="true" applyFill="true" applyBorder="true" applyAlignment="true">
      <alignment horizontal="center" vertical="center"/>
    </xf>
    <xf numFmtId="0" fontId="1" fillId="0" borderId="0" xfId="0" applyFont="true" applyFill="true" applyBorder="true" applyAlignment="true">
      <alignment horizontal="left" vertical="center"/>
    </xf>
    <xf numFmtId="0" fontId="3" fillId="2" borderId="1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left" vertical="center" wrapText="true"/>
    </xf>
    <xf numFmtId="0" fontId="0" fillId="0" borderId="1" xfId="0" applyFont="true" applyFill="true" applyBorder="true" applyAlignment="true">
      <alignment horizontal="center" vertical="center" wrapText="true"/>
    </xf>
    <xf numFmtId="0" fontId="1" fillId="2" borderId="1" xfId="0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177" fontId="3" fillId="2" borderId="1" xfId="0" applyNumberFormat="true" applyFont="true" applyFill="true" applyBorder="true" applyAlignment="true">
      <alignment horizontal="center" vertical="center"/>
    </xf>
    <xf numFmtId="177" fontId="3" fillId="0" borderId="1" xfId="0" applyNumberFormat="true" applyFont="true" applyFill="true" applyBorder="true" applyAlignment="true">
      <alignment horizontal="right" vertical="center"/>
    </xf>
    <xf numFmtId="178" fontId="3" fillId="2" borderId="1" xfId="0" applyNumberFormat="true" applyFont="true" applyFill="true" applyBorder="true" applyAlignment="true">
      <alignment horizontal="center" vertical="center"/>
    </xf>
    <xf numFmtId="178" fontId="3" fillId="0" borderId="1" xfId="0" applyNumberFormat="true" applyFont="true" applyFill="true" applyBorder="true" applyAlignment="true">
      <alignment horizontal="right" vertical="center"/>
    </xf>
    <xf numFmtId="178" fontId="3" fillId="0" borderId="1" xfId="0" applyNumberFormat="true" applyFont="true" applyFill="true" applyBorder="true" applyAlignment="true">
      <alignment horizontal="right" vertical="center" wrapText="true"/>
    </xf>
    <xf numFmtId="178" fontId="6" fillId="2" borderId="1" xfId="0" applyNumberFormat="true" applyFont="true" applyFill="true" applyBorder="true" applyAlignment="true">
      <alignment horizontal="center" vertical="center"/>
    </xf>
    <xf numFmtId="178" fontId="1" fillId="0" borderId="1" xfId="0" applyNumberFormat="true" applyFont="true" applyFill="true" applyBorder="true" applyAlignment="true">
      <alignment horizontal="right" vertical="center" wrapText="true"/>
    </xf>
    <xf numFmtId="0" fontId="3" fillId="2" borderId="1" xfId="0" applyFont="true" applyFill="true" applyBorder="true" applyAlignment="true">
      <alignment horizontal="center" vertical="center"/>
    </xf>
    <xf numFmtId="179" fontId="1" fillId="0" borderId="1" xfId="0" applyNumberFormat="true" applyFont="true" applyFill="true" applyBorder="true" applyAlignment="true">
      <alignment horizontal="right" vertical="center"/>
    </xf>
    <xf numFmtId="178" fontId="1" fillId="0" borderId="1" xfId="0" applyNumberFormat="true" applyFont="true" applyFill="true" applyBorder="true" applyAlignment="true">
      <alignment horizontal="right" vertical="center"/>
    </xf>
    <xf numFmtId="0" fontId="1" fillId="2" borderId="1" xfId="0" applyFont="true" applyFill="true" applyBorder="true" applyAlignment="true">
      <alignment horizontal="center" vertical="center" wrapText="true"/>
    </xf>
    <xf numFmtId="178" fontId="7" fillId="0" borderId="1" xfId="0" applyNumberFormat="true" applyFont="true" applyFill="true" applyBorder="true" applyAlignment="true">
      <alignment horizontal="right" vertical="center" wrapText="true"/>
    </xf>
    <xf numFmtId="178" fontId="1" fillId="2" borderId="1" xfId="0" applyNumberFormat="true" applyFont="true" applyFill="true" applyBorder="true" applyAlignment="true">
      <alignment horizontal="center" vertical="center" wrapText="true"/>
    </xf>
    <xf numFmtId="178" fontId="3" fillId="0" borderId="1" xfId="0" applyNumberFormat="true" applyFont="true" applyFill="true" applyBorder="true">
      <alignment vertical="center"/>
    </xf>
    <xf numFmtId="178" fontId="1" fillId="0" borderId="1" xfId="0" applyNumberFormat="true" applyFont="true" applyFill="true" applyBorder="true">
      <alignment vertical="center"/>
    </xf>
    <xf numFmtId="0" fontId="1" fillId="0" borderId="1" xfId="0" applyFont="true" applyFill="true" applyBorder="true" applyAlignment="true">
      <alignment horizontal="center" vertical="center" wrapText="true"/>
    </xf>
    <xf numFmtId="178" fontId="3" fillId="2" borderId="1" xfId="0" applyNumberFormat="true" applyFont="true" applyFill="true" applyBorder="true" applyAlignment="true">
      <alignment horizontal="right" vertical="center" wrapText="true"/>
    </xf>
    <xf numFmtId="178" fontId="7" fillId="0" borderId="1" xfId="0" applyNumberFormat="true" applyFont="true" applyFill="true" applyBorder="true" applyAlignment="true">
      <alignment horizontal="right" vertical="center"/>
    </xf>
    <xf numFmtId="178" fontId="1" fillId="0" borderId="0" xfId="0" applyNumberFormat="true" applyFont="true" applyFill="true" applyBorder="true" applyAlignment="true">
      <alignment horizontal="right" vertical="center"/>
    </xf>
    <xf numFmtId="178" fontId="1" fillId="0" borderId="2" xfId="0" applyNumberFormat="true" applyFont="true" applyFill="true" applyBorder="true" applyAlignment="true">
      <alignment horizontal="right" vertical="center"/>
    </xf>
    <xf numFmtId="178" fontId="3" fillId="0" borderId="1" xfId="0" applyNumberFormat="true" applyFont="true" applyFill="true" applyBorder="true" applyAlignment="true">
      <alignment vertical="center" wrapText="true"/>
    </xf>
    <xf numFmtId="178" fontId="1" fillId="0" borderId="1" xfId="0" applyNumberFormat="true" applyFont="true" applyFill="true" applyBorder="true" applyAlignment="true">
      <alignment vertical="center" wrapText="true"/>
    </xf>
    <xf numFmtId="0" fontId="1" fillId="0" borderId="0" xfId="0" applyFont="true" applyFill="true" applyBorder="true" applyAlignment="true">
      <alignment horizontal="right" vertical="center"/>
    </xf>
    <xf numFmtId="178" fontId="6" fillId="0" borderId="1" xfId="0" applyNumberFormat="true" applyFont="true" applyFill="true" applyBorder="true" applyAlignment="true">
      <alignment horizontal="right" vertical="center"/>
    </xf>
    <xf numFmtId="0" fontId="2" fillId="0" borderId="0" xfId="0" applyFont="true" applyFill="true" applyBorder="true" applyAlignment="true">
      <alignment vertical="center" wrapText="true"/>
    </xf>
    <xf numFmtId="177" fontId="1" fillId="0" borderId="1" xfId="0" applyNumberFormat="true" applyFont="true" applyFill="true" applyBorder="true" applyAlignment="true">
      <alignment horizontal="right" vertical="center" wrapText="true"/>
    </xf>
    <xf numFmtId="9" fontId="1" fillId="0" borderId="0" xfId="21" applyNumberFormat="true" applyFont="true" applyFill="true" applyBorder="true" applyAlignment="true" applyProtection="true">
      <alignment vertical="center"/>
    </xf>
    <xf numFmtId="10" fontId="1" fillId="0" borderId="0" xfId="0" applyNumberFormat="true" applyFont="true" applyFill="true" applyBorder="true">
      <alignment vertical="center"/>
    </xf>
    <xf numFmtId="178" fontId="1" fillId="0" borderId="1" xfId="0" applyNumberFormat="true" applyFont="true" applyFill="true" applyBorder="true" applyAlignment="true">
      <alignment horizontal="center" vertical="center" wrapText="true"/>
    </xf>
    <xf numFmtId="178" fontId="1" fillId="0" borderId="0" xfId="0" applyNumberFormat="true" applyFont="true" applyFill="true" applyBorder="true" applyAlignment="true">
      <alignment horizontal="center" vertical="center" wrapText="true"/>
    </xf>
    <xf numFmtId="178" fontId="3" fillId="0" borderId="0" xfId="0" applyNumberFormat="true" applyFont="true" applyFill="true" applyBorder="true" applyAlignment="true">
      <alignment vertical="center" wrapText="true"/>
    </xf>
    <xf numFmtId="178" fontId="1" fillId="0" borderId="0" xfId="0" applyNumberFormat="true" applyFont="true" applyFill="true" applyBorder="true" applyAlignment="true">
      <alignment vertical="center" wrapText="true"/>
    </xf>
    <xf numFmtId="178" fontId="8" fillId="0" borderId="1" xfId="0" applyNumberFormat="true" applyFont="true" applyFill="true" applyBorder="true" applyAlignment="true">
      <alignment horizontal="left" vertical="center"/>
    </xf>
    <xf numFmtId="178" fontId="8" fillId="0" borderId="0" xfId="0" applyNumberFormat="true" applyFont="true" applyFill="true" applyBorder="true" applyAlignment="true">
      <alignment horizontal="left" vertical="center"/>
    </xf>
    <xf numFmtId="178" fontId="1" fillId="0" borderId="1" xfId="0" applyNumberFormat="true" applyFont="true" applyFill="true" applyBorder="true" applyAlignment="true">
      <alignment horizontal="center" vertical="center"/>
    </xf>
    <xf numFmtId="178" fontId="1" fillId="0" borderId="0" xfId="0" applyNumberFormat="true" applyFont="true" applyFill="true" applyBorder="true" applyAlignment="true">
      <alignment horizontal="center" vertical="center"/>
    </xf>
    <xf numFmtId="10" fontId="1" fillId="0" borderId="0" xfId="21" applyNumberFormat="true" applyFont="true" applyFill="true" applyBorder="true" applyAlignment="true" applyProtection="true">
      <alignment vertical="center"/>
    </xf>
    <xf numFmtId="178" fontId="3" fillId="0" borderId="1" xfId="0" applyNumberFormat="true" applyFont="true" applyFill="true" applyBorder="true" applyAlignment="true">
      <alignment horizontal="center" vertical="center" wrapText="true"/>
    </xf>
    <xf numFmtId="178" fontId="3" fillId="0" borderId="0" xfId="0" applyNumberFormat="true" applyFont="true" applyFill="true" applyBorder="true" applyAlignment="true">
      <alignment horizontal="center" vertical="center" wrapText="true"/>
    </xf>
    <xf numFmtId="178" fontId="8" fillId="0" borderId="1" xfId="0" applyNumberFormat="true" applyFont="true" applyFill="true" applyBorder="true" applyAlignment="true">
      <alignment vertical="center" wrapText="true"/>
    </xf>
    <xf numFmtId="178" fontId="8" fillId="0" borderId="0" xfId="0" applyNumberFormat="true" applyFont="true" applyFill="true" applyBorder="true" applyAlignment="true">
      <alignment vertical="center" wrapText="true"/>
    </xf>
    <xf numFmtId="178" fontId="1" fillId="2" borderId="1" xfId="0" applyNumberFormat="true" applyFont="true" applyFill="true" applyBorder="true" applyAlignment="true">
      <alignment horizontal="right" vertical="center" wrapText="true"/>
    </xf>
    <xf numFmtId="178" fontId="7" fillId="2" borderId="1" xfId="0" applyNumberFormat="true" applyFont="true" applyFill="true" applyBorder="true" applyAlignment="true">
      <alignment horizontal="right" vertical="center" wrapText="true"/>
    </xf>
    <xf numFmtId="178" fontId="9" fillId="2" borderId="3" xfId="0" applyNumberFormat="true" applyFont="true" applyFill="true" applyBorder="true" applyAlignment="true">
      <alignment horizontal="right" vertical="center" wrapText="true"/>
    </xf>
    <xf numFmtId="178" fontId="3" fillId="2" borderId="1" xfId="0" applyNumberFormat="true" applyFont="true" applyFill="true" applyBorder="true" applyAlignment="true">
      <alignment horizontal="right" vertical="center"/>
    </xf>
    <xf numFmtId="178" fontId="1" fillId="2" borderId="1" xfId="0" applyNumberFormat="true" applyFont="true" applyFill="true" applyBorder="true" applyAlignment="true">
      <alignment horizontal="right" vertical="center"/>
    </xf>
    <xf numFmtId="178" fontId="3" fillId="0" borderId="4" xfId="0" applyNumberFormat="true" applyFont="true" applyFill="true" applyBorder="true" applyAlignment="true">
      <alignment horizontal="right" vertical="center"/>
    </xf>
    <xf numFmtId="178" fontId="1" fillId="0" borderId="4" xfId="0" applyNumberFormat="true" applyFont="true" applyFill="true" applyBorder="true" applyAlignment="true">
      <alignment horizontal="right" vertical="center"/>
    </xf>
    <xf numFmtId="179" fontId="6" fillId="2" borderId="1" xfId="0" applyNumberFormat="true" applyFont="true" applyFill="true" applyBorder="true" applyAlignment="true">
      <alignment horizontal="center" vertical="center"/>
    </xf>
    <xf numFmtId="0" fontId="3" fillId="2" borderId="1" xfId="0" applyNumberFormat="true" applyFont="true" applyFill="true" applyBorder="true" applyAlignment="true">
      <alignment horizontal="center" vertical="center"/>
    </xf>
    <xf numFmtId="178" fontId="1" fillId="0" borderId="5" xfId="0" applyNumberFormat="true" applyFont="true" applyFill="true" applyBorder="true" applyAlignment="true">
      <alignment horizontal="right" vertical="center" wrapText="true"/>
    </xf>
    <xf numFmtId="178" fontId="1" fillId="0" borderId="6" xfId="0" applyNumberFormat="true" applyFont="true" applyFill="true" applyBorder="true" applyAlignment="true">
      <alignment horizontal="right" vertical="center"/>
    </xf>
    <xf numFmtId="178" fontId="7" fillId="0" borderId="5" xfId="0" applyNumberFormat="true" applyFont="true" applyFill="true" applyBorder="true" applyAlignment="true">
      <alignment horizontal="right" vertical="center" wrapText="true"/>
    </xf>
    <xf numFmtId="178" fontId="3" fillId="0" borderId="7" xfId="0" applyNumberFormat="true" applyFont="true" applyFill="true" applyBorder="true" applyAlignment="true">
      <alignment horizontal="right" vertical="center"/>
    </xf>
    <xf numFmtId="178" fontId="1" fillId="0" borderId="7" xfId="0" applyNumberFormat="true" applyFont="true" applyFill="true" applyBorder="true" applyAlignment="true">
      <alignment horizontal="right" vertical="center"/>
    </xf>
    <xf numFmtId="178" fontId="3" fillId="0" borderId="6" xfId="0" applyNumberFormat="true" applyFont="true" applyFill="true" applyBorder="true">
      <alignment vertical="center"/>
    </xf>
    <xf numFmtId="178" fontId="8" fillId="0" borderId="1" xfId="0" applyNumberFormat="true" applyFont="true" applyFill="true" applyBorder="true" applyAlignment="true">
      <alignment horizontal="center" vertical="center" wrapText="true"/>
    </xf>
    <xf numFmtId="178" fontId="8" fillId="0" borderId="0" xfId="0" applyNumberFormat="true" applyFont="true" applyFill="true" applyBorder="true" applyAlignment="true">
      <alignment horizontal="center" vertical="center" wrapText="true"/>
    </xf>
    <xf numFmtId="178" fontId="1" fillId="2" borderId="0" xfId="0" applyNumberFormat="true" applyFont="true" applyFill="true" applyBorder="true" applyAlignment="true">
      <alignment horizontal="right" vertical="center" wrapText="true"/>
    </xf>
    <xf numFmtId="178" fontId="8" fillId="2" borderId="1" xfId="0" applyNumberFormat="true" applyFont="true" applyFill="true" applyBorder="true" applyAlignment="true">
      <alignment horizontal="left" vertical="center" wrapText="true"/>
    </xf>
    <xf numFmtId="178" fontId="8" fillId="2" borderId="0" xfId="0" applyNumberFormat="true" applyFont="true" applyFill="true" applyBorder="true" applyAlignment="true">
      <alignment horizontal="left" vertical="center" wrapText="true"/>
    </xf>
    <xf numFmtId="178" fontId="1" fillId="2" borderId="0" xfId="0" applyNumberFormat="true" applyFont="true" applyFill="true" applyBorder="true" applyAlignment="true">
      <alignment horizontal="right" vertical="center"/>
    </xf>
    <xf numFmtId="178" fontId="3" fillId="2" borderId="1" xfId="0" applyNumberFormat="true" applyFont="true" applyFill="true" applyBorder="true" applyAlignment="true">
      <alignment vertical="center" wrapText="true"/>
    </xf>
    <xf numFmtId="178" fontId="3" fillId="2" borderId="0" xfId="0" applyNumberFormat="true" applyFont="true" applyFill="true" applyBorder="true" applyAlignment="true">
      <alignment vertical="center" wrapText="true"/>
    </xf>
    <xf numFmtId="9" fontId="1" fillId="2" borderId="0" xfId="21" applyNumberFormat="true" applyFont="true" applyFill="true" applyBorder="true" applyAlignment="true" applyProtection="true">
      <alignment vertical="center"/>
    </xf>
    <xf numFmtId="10" fontId="1" fillId="2" borderId="0" xfId="0" applyNumberFormat="true" applyFont="true" applyFill="true" applyBorder="true">
      <alignment vertical="center"/>
    </xf>
    <xf numFmtId="178" fontId="7" fillId="0" borderId="0" xfId="0" applyNumberFormat="true" applyFont="true" applyFill="true" applyBorder="true" applyAlignment="true">
      <alignment horizontal="right" vertical="center" wrapText="true"/>
    </xf>
    <xf numFmtId="178" fontId="10" fillId="0" borderId="1" xfId="0" applyNumberFormat="true" applyFont="true" applyFill="true" applyBorder="true" applyAlignment="true">
      <alignment horizontal="left" vertical="center" wrapText="true"/>
    </xf>
    <xf numFmtId="178" fontId="10" fillId="0" borderId="0" xfId="0" applyNumberFormat="true" applyFont="true" applyFill="true" applyBorder="true" applyAlignment="true">
      <alignment horizontal="left" vertical="center" wrapText="true"/>
    </xf>
    <xf numFmtId="178" fontId="8" fillId="0" borderId="1" xfId="0" applyNumberFormat="true" applyFont="true" applyFill="true" applyBorder="true" applyAlignment="true">
      <alignment horizontal="left" vertical="center" wrapText="true"/>
    </xf>
    <xf numFmtId="178" fontId="8" fillId="0" borderId="0" xfId="0" applyNumberFormat="true" applyFont="true" applyFill="true" applyBorder="true" applyAlignment="true">
      <alignment horizontal="left" vertical="center" wrapText="true"/>
    </xf>
    <xf numFmtId="178" fontId="1" fillId="0" borderId="6" xfId="0" applyNumberFormat="true" applyFont="true" applyFill="true" applyBorder="true" applyAlignment="true">
      <alignment horizontal="right" vertical="center" wrapText="true"/>
    </xf>
    <xf numFmtId="178" fontId="3" fillId="0" borderId="6" xfId="0" applyNumberFormat="true" applyFont="true" applyFill="true" applyBorder="true" applyAlignment="true">
      <alignment horizontal="right" vertical="center" wrapText="true"/>
    </xf>
    <xf numFmtId="178" fontId="1" fillId="0" borderId="5" xfId="0" applyNumberFormat="true" applyFont="true" applyFill="true" applyBorder="true" applyAlignment="true">
      <alignment horizontal="right" vertical="center"/>
    </xf>
    <xf numFmtId="178" fontId="3" fillId="0" borderId="1" xfId="1" applyNumberFormat="true" applyFont="true" applyFill="true" applyBorder="true" applyAlignment="true" applyProtection="true">
      <alignment horizontal="right" vertical="center"/>
    </xf>
    <xf numFmtId="178" fontId="1" fillId="0" borderId="1" xfId="1" applyNumberFormat="true" applyFont="true" applyFill="true" applyBorder="true" applyAlignment="true" applyProtection="true">
      <alignment horizontal="right" vertical="center" wrapText="true"/>
    </xf>
    <xf numFmtId="178" fontId="1" fillId="0" borderId="3" xfId="0" applyNumberFormat="true" applyFont="true" applyFill="true" applyBorder="true" applyAlignment="true">
      <alignment horizontal="right" vertical="center" wrapText="true"/>
    </xf>
    <xf numFmtId="178" fontId="3" fillId="0" borderId="3" xfId="0" applyNumberFormat="true" applyFont="true" applyFill="true" applyBorder="true" applyAlignment="true">
      <alignment horizontal="right" vertical="center" wrapText="true"/>
    </xf>
    <xf numFmtId="178" fontId="7" fillId="0" borderId="6" xfId="0" applyNumberFormat="true" applyFont="true" applyFill="true" applyBorder="true" applyAlignment="true">
      <alignment horizontal="right" vertical="center" wrapText="true"/>
    </xf>
    <xf numFmtId="178" fontId="1" fillId="0" borderId="1" xfId="58" applyNumberFormat="true" applyFont="true" applyFill="true" applyBorder="true" applyAlignment="true" applyProtection="true">
      <alignment horizontal="right" vertical="center" wrapText="true"/>
    </xf>
    <xf numFmtId="178" fontId="1" fillId="2" borderId="6" xfId="0" applyNumberFormat="true" applyFont="true" applyFill="true" applyBorder="true" applyAlignment="true">
      <alignment horizontal="right" vertical="center" wrapText="true"/>
    </xf>
    <xf numFmtId="178" fontId="1" fillId="2" borderId="1" xfId="25" applyNumberFormat="true" applyFont="true" applyFill="true" applyBorder="true" applyAlignment="true" applyProtection="true">
      <alignment horizontal="right" vertical="center" wrapText="true"/>
    </xf>
    <xf numFmtId="178" fontId="1" fillId="0" borderId="1" xfId="1" applyNumberFormat="true" applyFont="true" applyFill="true" applyBorder="true" applyAlignment="true" applyProtection="true">
      <alignment horizontal="right" vertical="center"/>
    </xf>
    <xf numFmtId="178" fontId="11" fillId="0" borderId="1" xfId="0" applyNumberFormat="true" applyFont="true" applyFill="true" applyBorder="true" applyAlignment="true">
      <alignment horizontal="right" vertical="center" wrapText="true"/>
    </xf>
    <xf numFmtId="178" fontId="11" fillId="0" borderId="0" xfId="0" applyNumberFormat="true" applyFont="true" applyFill="true" applyBorder="true" applyAlignment="true">
      <alignment horizontal="right" vertical="center" wrapText="true"/>
    </xf>
    <xf numFmtId="178" fontId="10" fillId="0" borderId="1" xfId="0" applyNumberFormat="true" applyFont="true" applyFill="true" applyBorder="true" applyAlignment="true">
      <alignment horizontal="right" vertical="center" wrapText="true"/>
    </xf>
    <xf numFmtId="178" fontId="10" fillId="0" borderId="0" xfId="0" applyNumberFormat="true" applyFont="true" applyFill="true" applyBorder="true" applyAlignment="true">
      <alignment horizontal="right" vertical="center" wrapText="true"/>
    </xf>
    <xf numFmtId="178" fontId="12" fillId="0" borderId="1" xfId="0" applyNumberFormat="true" applyFont="true" applyFill="true" applyBorder="true" applyAlignment="true">
      <alignment horizontal="right" vertical="center" wrapText="true"/>
    </xf>
    <xf numFmtId="178" fontId="12" fillId="0" borderId="0" xfId="0" applyNumberFormat="true" applyFont="true" applyFill="true" applyBorder="true" applyAlignment="true">
      <alignment horizontal="right" vertical="center" wrapText="true"/>
    </xf>
    <xf numFmtId="178" fontId="13" fillId="0" borderId="1" xfId="0" applyNumberFormat="true" applyFont="true" applyFill="true" applyBorder="true" applyAlignment="true">
      <alignment horizontal="left" vertical="center" wrapText="true"/>
    </xf>
    <xf numFmtId="178" fontId="13" fillId="0" borderId="0" xfId="0" applyNumberFormat="true" applyFont="true" applyFill="true" applyBorder="true" applyAlignment="true">
      <alignment horizontal="left" vertical="center" wrapText="true"/>
    </xf>
    <xf numFmtId="0" fontId="8" fillId="0" borderId="1" xfId="0" applyNumberFormat="true" applyFont="true" applyFill="true" applyBorder="true" applyAlignment="true">
      <alignment horizontal="left" vertical="center" wrapText="true"/>
    </xf>
    <xf numFmtId="178" fontId="1" fillId="0" borderId="5" xfId="1" applyNumberFormat="true" applyFont="true" applyFill="true" applyBorder="true" applyAlignment="true" applyProtection="true">
      <alignment horizontal="right" vertical="center"/>
    </xf>
    <xf numFmtId="178" fontId="1" fillId="0" borderId="3" xfId="0" applyNumberFormat="true" applyFont="true" applyFill="true" applyBorder="true" applyAlignment="true">
      <alignment horizontal="right" vertical="center"/>
    </xf>
    <xf numFmtId="0" fontId="1" fillId="0" borderId="0" xfId="0" applyFont="true" applyFill="true" applyBorder="true" applyAlignment="true">
      <alignment horizontal="right" vertical="center" wrapText="true"/>
    </xf>
    <xf numFmtId="0" fontId="3" fillId="3" borderId="1" xfId="0" applyFont="true" applyFill="true" applyBorder="true" applyAlignment="true">
      <alignment horizontal="center" vertical="center"/>
    </xf>
    <xf numFmtId="178" fontId="3" fillId="3" borderId="1" xfId="0" applyNumberFormat="true" applyFont="true" applyFill="true" applyBorder="true" applyAlignment="true">
      <alignment horizontal="right" vertical="center"/>
    </xf>
    <xf numFmtId="178" fontId="3" fillId="3" borderId="1" xfId="0" applyNumberFormat="true" applyFont="true" applyFill="true" applyBorder="true" applyAlignment="true">
      <alignment horizontal="right" vertical="center" wrapText="true"/>
    </xf>
    <xf numFmtId="0" fontId="2" fillId="0" borderId="0" xfId="0" applyFont="true" applyFill="true" applyBorder="true" applyAlignment="true">
      <alignment horizontal="right" vertical="center"/>
    </xf>
    <xf numFmtId="0" fontId="1" fillId="0" borderId="1" xfId="0" applyFont="true" applyFill="true" applyBorder="true" applyAlignment="true">
      <alignment horizontal="right" vertical="center" wrapText="true"/>
    </xf>
    <xf numFmtId="0" fontId="3" fillId="0" borderId="1" xfId="0" applyFont="true" applyFill="true" applyBorder="true" applyAlignment="true">
      <alignment vertical="center" wrapText="true"/>
    </xf>
    <xf numFmtId="178" fontId="3" fillId="0" borderId="0" xfId="0" applyNumberFormat="true" applyFont="true" applyFill="true" applyBorder="true" applyAlignment="true">
      <alignment horizontal="right" vertical="center" wrapText="true"/>
    </xf>
    <xf numFmtId="0" fontId="1" fillId="0" borderId="1" xfId="0" applyFont="true" applyFill="true" applyBorder="true" applyAlignment="true">
      <alignment vertical="center" wrapText="true"/>
    </xf>
    <xf numFmtId="179" fontId="6" fillId="0" borderId="1" xfId="0" applyNumberFormat="true" applyFont="true" applyFill="true" applyBorder="true" applyAlignment="true">
      <alignment horizontal="center" vertical="center"/>
    </xf>
    <xf numFmtId="0" fontId="3" fillId="0" borderId="1" xfId="0" applyNumberFormat="true" applyFont="true" applyFill="true" applyBorder="true" applyAlignment="true">
      <alignment horizontal="center" vertical="center"/>
    </xf>
    <xf numFmtId="180" fontId="1" fillId="0" borderId="1" xfId="0" applyNumberFormat="true" applyFont="true" applyFill="true" applyBorder="true" applyAlignment="true">
      <alignment vertical="center" wrapText="true"/>
    </xf>
    <xf numFmtId="176" fontId="1" fillId="0" borderId="1" xfId="0" applyNumberFormat="true" applyFont="true" applyFill="true" applyBorder="true" applyAlignment="true">
      <alignment horizontal="left" vertical="center" wrapText="true"/>
    </xf>
    <xf numFmtId="176" fontId="1" fillId="0" borderId="1" xfId="0" applyNumberFormat="true" applyFont="true" applyFill="true" applyBorder="true" applyAlignment="true">
      <alignment horizontal="center" vertical="center" wrapText="true"/>
    </xf>
    <xf numFmtId="177" fontId="14" fillId="0" borderId="1" xfId="0" applyNumberFormat="true" applyFont="true" applyFill="true" applyBorder="true" applyAlignment="true">
      <alignment horizontal="center" vertical="center" wrapText="true"/>
    </xf>
    <xf numFmtId="177" fontId="3" fillId="0" borderId="1" xfId="0" applyNumberFormat="true" applyFont="true" applyFill="true" applyBorder="true" applyAlignment="true">
      <alignment horizontal="center" vertical="center"/>
    </xf>
    <xf numFmtId="177" fontId="3" fillId="0" borderId="1" xfId="0" applyNumberFormat="true" applyFont="true" applyFill="true" applyBorder="true" applyAlignment="true">
      <alignment horizontal="center" vertical="center" wrapText="true"/>
    </xf>
    <xf numFmtId="177" fontId="1" fillId="0" borderId="1" xfId="0" applyNumberFormat="true" applyFont="true" applyFill="true" applyBorder="true" applyAlignment="true">
      <alignment horizontal="center" vertical="center" wrapText="true"/>
    </xf>
    <xf numFmtId="177" fontId="15" fillId="0" borderId="1" xfId="0" applyNumberFormat="true" applyFont="true" applyFill="true" applyBorder="true" applyAlignment="true">
      <alignment horizontal="center" vertical="center" wrapText="true"/>
    </xf>
    <xf numFmtId="177" fontId="16" fillId="0" borderId="1" xfId="0" applyNumberFormat="true" applyFont="true" applyFill="true" applyBorder="true" applyAlignment="true">
      <alignment horizontal="center" vertical="center" wrapText="true"/>
    </xf>
    <xf numFmtId="178" fontId="16" fillId="0" borderId="1" xfId="0" applyNumberFormat="true" applyFont="true" applyFill="true" applyBorder="true" applyAlignment="true">
      <alignment vertical="center" wrapText="true"/>
    </xf>
    <xf numFmtId="0" fontId="17" fillId="0" borderId="0" xfId="0" applyFont="true" applyFill="true" applyAlignment="true"/>
    <xf numFmtId="0" fontId="18" fillId="0" borderId="0" xfId="0" applyFont="true" applyFill="true" applyAlignment="true"/>
    <xf numFmtId="49" fontId="17" fillId="0" borderId="0" xfId="0" applyNumberFormat="true" applyFont="true" applyFill="true" applyAlignment="true"/>
    <xf numFmtId="177" fontId="1" fillId="4" borderId="0" xfId="0" applyNumberFormat="true" applyFont="true" applyFill="true" applyAlignment="true">
      <alignment horizontal="center" vertical="center"/>
    </xf>
    <xf numFmtId="0" fontId="19" fillId="0" borderId="8" xfId="0" applyFont="true" applyFill="true" applyBorder="true" applyAlignment="true">
      <alignment horizontal="center" vertical="center"/>
    </xf>
    <xf numFmtId="0" fontId="20" fillId="0" borderId="5" xfId="0" applyFont="true" applyFill="true" applyBorder="true" applyAlignment="true">
      <alignment horizontal="center" vertical="center" wrapText="true"/>
    </xf>
    <xf numFmtId="0" fontId="21" fillId="0" borderId="6" xfId="0" applyFont="true" applyFill="true" applyBorder="true" applyAlignment="true">
      <alignment horizontal="center" vertical="center"/>
    </xf>
    <xf numFmtId="0" fontId="21" fillId="0" borderId="9" xfId="0" applyFont="true" applyFill="true" applyBorder="true" applyAlignment="true">
      <alignment horizontal="center" vertical="center"/>
    </xf>
    <xf numFmtId="0" fontId="19" fillId="0" borderId="10" xfId="0" applyFont="true" applyFill="true" applyBorder="true" applyAlignment="true">
      <alignment horizontal="center" vertical="center"/>
    </xf>
    <xf numFmtId="0" fontId="20" fillId="0" borderId="7" xfId="0" applyFont="true" applyFill="true" applyBorder="true" applyAlignment="true">
      <alignment horizontal="center" vertical="center" wrapText="true"/>
    </xf>
    <xf numFmtId="0" fontId="21" fillId="0" borderId="1" xfId="0" applyFont="true" applyFill="true" applyBorder="true" applyAlignment="true">
      <alignment horizontal="center" vertical="center"/>
    </xf>
    <xf numFmtId="0" fontId="19" fillId="0" borderId="3" xfId="0" applyFont="true" applyFill="true" applyBorder="true" applyAlignment="true">
      <alignment horizontal="center" vertical="center"/>
    </xf>
    <xf numFmtId="0" fontId="20" fillId="3" borderId="6" xfId="0" applyFont="true" applyFill="true" applyBorder="true" applyAlignment="true">
      <alignment horizontal="center" vertical="center"/>
    </xf>
    <xf numFmtId="0" fontId="21" fillId="3" borderId="6" xfId="0" applyFont="true" applyFill="true" applyBorder="true" applyAlignment="true">
      <alignment horizontal="center" vertical="center"/>
    </xf>
    <xf numFmtId="0" fontId="20" fillId="0" borderId="6" xfId="0" applyFont="true" applyFill="true" applyBorder="true" applyAlignment="true">
      <alignment horizontal="center" vertical="center"/>
    </xf>
    <xf numFmtId="0" fontId="19" fillId="3" borderId="3" xfId="0" applyFont="true" applyFill="true" applyBorder="true" applyAlignment="true">
      <alignment horizontal="center" vertical="center"/>
    </xf>
    <xf numFmtId="177" fontId="22" fillId="0" borderId="1" xfId="0" applyNumberFormat="true" applyFont="true" applyFill="true" applyBorder="true" applyAlignment="true">
      <alignment horizontal="center" vertical="center"/>
    </xf>
    <xf numFmtId="0" fontId="19" fillId="0" borderId="1" xfId="0" applyNumberFormat="true" applyFont="true" applyFill="true" applyBorder="true" applyAlignment="true">
      <alignment horizontal="center" vertical="center"/>
    </xf>
    <xf numFmtId="0" fontId="21" fillId="3" borderId="1" xfId="0" applyFont="true" applyFill="true" applyBorder="true" applyAlignment="true">
      <alignment horizontal="center" vertical="center"/>
    </xf>
    <xf numFmtId="0" fontId="1" fillId="4" borderId="3" xfId="0" applyFont="true" applyFill="true" applyBorder="true" applyAlignment="true">
      <alignment horizontal="center" vertical="center"/>
    </xf>
    <xf numFmtId="49" fontId="21" fillId="0" borderId="1" xfId="0" applyNumberFormat="true" applyFont="true" applyFill="true" applyBorder="true" applyAlignment="true">
      <alignment horizontal="center" vertical="center" wrapText="true"/>
    </xf>
    <xf numFmtId="49" fontId="21" fillId="0" borderId="6" xfId="0" applyNumberFormat="true" applyFont="true" applyFill="true" applyBorder="true" applyAlignment="true">
      <alignment horizontal="center" vertical="center" wrapText="true"/>
    </xf>
    <xf numFmtId="177" fontId="1" fillId="4" borderId="1" xfId="0" applyNumberFormat="true" applyFont="true" applyFill="true" applyBorder="true" applyAlignment="true">
      <alignment horizontal="center" vertical="center" wrapText="true"/>
    </xf>
    <xf numFmtId="49" fontId="21" fillId="0" borderId="6" xfId="0" applyNumberFormat="true" applyFont="true" applyFill="true" applyBorder="true" applyAlignment="true">
      <alignment horizontal="center" vertical="center"/>
    </xf>
    <xf numFmtId="177" fontId="1" fillId="4" borderId="1" xfId="0" applyNumberFormat="true" applyFont="true" applyFill="true" applyBorder="true" applyAlignment="true">
      <alignment horizontal="center" vertical="center"/>
    </xf>
    <xf numFmtId="49" fontId="19" fillId="0" borderId="1" xfId="0" applyNumberFormat="true" applyFont="true" applyFill="true" applyBorder="true" applyAlignment="true">
      <alignment horizontal="center" vertical="center"/>
    </xf>
    <xf numFmtId="0" fontId="0" fillId="0" borderId="0" xfId="0" applyFill="true">
      <alignment vertical="center"/>
    </xf>
    <xf numFmtId="0" fontId="0" fillId="0" borderId="0" xfId="0" applyFont="true" applyFill="true">
      <alignment vertical="center"/>
    </xf>
    <xf numFmtId="0" fontId="0" fillId="0" borderId="0" xfId="5" applyFont="true" applyFill="true" applyBorder="true" applyAlignment="true" applyProtection="true">
      <alignment horizontal="right" vertical="center" wrapText="true"/>
    </xf>
    <xf numFmtId="0" fontId="0" fillId="0" borderId="0" xfId="0" applyFont="true" applyFill="true" applyAlignment="true">
      <alignment horizontal="right" vertical="center"/>
    </xf>
    <xf numFmtId="0" fontId="23" fillId="0" borderId="0" xfId="0" applyFont="true" applyFill="true">
      <alignment vertical="center"/>
    </xf>
    <xf numFmtId="0" fontId="0" fillId="0" borderId="0" xfId="0" applyFill="true" applyAlignment="true">
      <alignment vertical="center" wrapText="true"/>
    </xf>
    <xf numFmtId="0" fontId="0" fillId="0" borderId="0" xfId="0" applyFont="true" applyFill="true" applyAlignment="true">
      <alignment horizontal="center" vertical="center"/>
    </xf>
    <xf numFmtId="0" fontId="24" fillId="0" borderId="0" xfId="0" applyFont="true" applyFill="true" applyAlignment="true">
      <alignment horizontal="center" vertical="center" wrapText="true"/>
    </xf>
    <xf numFmtId="0" fontId="25" fillId="0" borderId="6" xfId="0" applyFont="true" applyFill="true" applyBorder="true" applyAlignment="true">
      <alignment horizontal="center" vertical="center" wrapText="true"/>
    </xf>
    <xf numFmtId="0" fontId="25" fillId="0" borderId="11" xfId="0" applyFont="true" applyFill="true" applyBorder="true" applyAlignment="true">
      <alignment horizontal="center" vertical="center" wrapText="true"/>
    </xf>
    <xf numFmtId="0" fontId="25" fillId="0" borderId="12" xfId="0" applyFont="true" applyFill="true" applyBorder="true" applyAlignment="true">
      <alignment horizontal="center" vertical="center" wrapText="true"/>
    </xf>
    <xf numFmtId="0" fontId="25" fillId="0" borderId="13" xfId="0" applyFont="true" applyFill="true" applyBorder="true" applyAlignment="true">
      <alignment horizontal="center" vertical="center" wrapText="true"/>
    </xf>
    <xf numFmtId="0" fontId="25" fillId="0" borderId="4" xfId="0" applyFont="true" applyFill="true" applyBorder="true" applyAlignment="true">
      <alignment horizontal="center" vertical="center" wrapText="true"/>
    </xf>
    <xf numFmtId="0" fontId="25" fillId="0" borderId="1" xfId="0" applyFont="true" applyFill="true" applyBorder="true" applyAlignment="true">
      <alignment horizontal="center" vertical="center" wrapText="true"/>
    </xf>
    <xf numFmtId="0" fontId="26" fillId="0" borderId="1" xfId="2" applyFont="true" applyFill="true" applyBorder="true" applyAlignment="true" applyProtection="true">
      <alignment horizontal="center" vertical="center"/>
    </xf>
    <xf numFmtId="181" fontId="0" fillId="0" borderId="6" xfId="0" applyNumberFormat="true" applyFill="true" applyBorder="true" applyAlignment="true">
      <alignment horizontal="center" vertical="center"/>
    </xf>
    <xf numFmtId="0" fontId="26" fillId="0" borderId="0" xfId="2" applyFont="true" applyFill="true" applyAlignment="true" applyProtection="true">
      <alignment horizontal="center" vertical="center"/>
    </xf>
    <xf numFmtId="181" fontId="0" fillId="0" borderId="0" xfId="0" applyNumberFormat="true" applyFill="true" applyAlignment="true">
      <alignment horizontal="center" vertical="center"/>
    </xf>
    <xf numFmtId="0" fontId="25" fillId="0" borderId="8" xfId="0" applyFont="true" applyFill="true" applyBorder="true" applyAlignment="true">
      <alignment horizontal="center" vertical="center" wrapText="true"/>
    </xf>
    <xf numFmtId="0" fontId="25" fillId="0" borderId="10" xfId="0" applyFont="true" applyFill="true" applyBorder="true" applyAlignment="true">
      <alignment horizontal="center" vertical="center" wrapText="true"/>
    </xf>
    <xf numFmtId="181" fontId="0" fillId="0" borderId="1" xfId="0" applyNumberFormat="true" applyFill="true" applyBorder="true" applyAlignment="true">
      <alignment horizontal="center" vertical="center"/>
    </xf>
    <xf numFmtId="0" fontId="0" fillId="0" borderId="0" xfId="0" applyFont="true" applyFill="true" applyBorder="true">
      <alignment vertical="center"/>
    </xf>
    <xf numFmtId="0" fontId="27" fillId="0" borderId="0" xfId="0" applyFont="true" applyFill="true" applyBorder="true" applyAlignment="true">
      <alignment horizontal="center" vertical="center" wrapText="true"/>
    </xf>
    <xf numFmtId="0" fontId="27" fillId="0" borderId="0" xfId="0" applyFont="true" applyFill="true" applyBorder="true">
      <alignment vertical="center"/>
    </xf>
    <xf numFmtId="0" fontId="0" fillId="0" borderId="0" xfId="0" applyFont="true" applyFill="true" applyBorder="true" applyAlignment="true">
      <alignment horizontal="center" vertical="center"/>
    </xf>
    <xf numFmtId="0" fontId="27" fillId="0" borderId="0" xfId="0" applyFont="true" applyFill="true" applyBorder="true" applyAlignment="true">
      <alignment horizontal="left" vertical="center"/>
    </xf>
    <xf numFmtId="0" fontId="28" fillId="0" borderId="0" xfId="0" applyFont="true" applyFill="true" applyBorder="true" applyAlignment="true">
      <alignment horizontal="center" vertical="center" wrapText="true"/>
    </xf>
    <xf numFmtId="0" fontId="25" fillId="5" borderId="1" xfId="0" applyFont="true" applyFill="true" applyBorder="true" applyAlignment="true">
      <alignment horizontal="center" vertical="center" wrapText="true"/>
    </xf>
    <xf numFmtId="0" fontId="27" fillId="6" borderId="1" xfId="0" applyFont="true" applyFill="true" applyBorder="true" applyAlignment="true">
      <alignment horizontal="center" vertical="center"/>
    </xf>
    <xf numFmtId="182" fontId="27" fillId="6" borderId="1" xfId="0" applyNumberFormat="true" applyFont="true" applyFill="true" applyBorder="true" applyAlignment="true">
      <alignment horizontal="center" vertical="center"/>
    </xf>
    <xf numFmtId="184" fontId="0" fillId="0" borderId="1" xfId="17" applyNumberFormat="true" applyFont="true" applyFill="true" applyBorder="true" applyAlignment="true" applyProtection="true">
      <alignment horizontal="center" vertical="center"/>
    </xf>
    <xf numFmtId="182" fontId="27" fillId="0" borderId="1" xfId="0" applyNumberFormat="true" applyFont="true" applyFill="true" applyBorder="true" applyAlignment="true">
      <alignment horizontal="center" vertical="center"/>
    </xf>
    <xf numFmtId="49" fontId="0" fillId="0" borderId="1" xfId="13" applyNumberFormat="true" applyFont="true" applyFill="true" applyBorder="true" applyAlignment="true" applyProtection="true">
      <alignment horizontal="center" vertical="center" shrinkToFit="true"/>
    </xf>
    <xf numFmtId="3" fontId="0" fillId="0" borderId="1" xfId="0" applyNumberFormat="true" applyFont="true" applyFill="true" applyBorder="true" applyAlignment="true">
      <alignment horizontal="center" vertical="center"/>
    </xf>
    <xf numFmtId="0" fontId="0" fillId="0" borderId="0" xfId="0" applyFont="true" applyFill="true" applyBorder="true" applyAlignment="true">
      <alignment horizontal="left" vertical="center" wrapText="true"/>
    </xf>
    <xf numFmtId="0" fontId="0" fillId="0" borderId="0" xfId="0" applyFont="true" applyFill="true" applyBorder="true" applyAlignment="true">
      <alignment horizontal="left" vertical="center"/>
    </xf>
    <xf numFmtId="0" fontId="29" fillId="0" borderId="0" xfId="0" applyFont="true" applyFill="true" applyBorder="true">
      <alignment vertical="center"/>
    </xf>
    <xf numFmtId="0" fontId="0" fillId="0" borderId="0" xfId="0" applyFill="true" applyAlignment="true">
      <alignment horizontal="center" vertical="center"/>
    </xf>
    <xf numFmtId="0" fontId="0" fillId="0" borderId="0" xfId="0" applyFill="true" applyAlignment="true">
      <alignment horizontal="center" vertical="center" wrapText="true"/>
    </xf>
    <xf numFmtId="0" fontId="0" fillId="0" borderId="0" xfId="5" applyFont="true" applyFill="true" applyAlignment="true" applyProtection="true">
      <alignment horizontal="center" vertical="center" wrapText="true"/>
    </xf>
    <xf numFmtId="0" fontId="0" fillId="0" borderId="0" xfId="0" applyFont="true" applyFill="true" applyAlignment="true">
      <alignment horizontal="center" vertical="center" wrapText="true"/>
    </xf>
    <xf numFmtId="0" fontId="27" fillId="0" borderId="0" xfId="5" applyFont="true" applyFill="true" applyBorder="true" applyAlignment="true" applyProtection="true">
      <alignment horizontal="right" vertical="center" wrapText="true"/>
    </xf>
    <xf numFmtId="0" fontId="27" fillId="0" borderId="0" xfId="0" applyFont="true" applyFill="true" applyAlignment="true">
      <alignment horizontal="right" vertical="center"/>
    </xf>
    <xf numFmtId="0" fontId="5" fillId="0" borderId="0" xfId="0" applyFont="true" applyFill="true">
      <alignment vertical="center"/>
    </xf>
    <xf numFmtId="0" fontId="27" fillId="0" borderId="0" xfId="0" applyFont="true" applyFill="true">
      <alignment vertical="center"/>
    </xf>
    <xf numFmtId="0" fontId="26" fillId="0" borderId="0" xfId="0" applyFont="true" applyFill="true">
      <alignment vertical="center"/>
    </xf>
    <xf numFmtId="177" fontId="0" fillId="0" borderId="0" xfId="0" applyNumberFormat="true" applyFont="true" applyFill="true">
      <alignment vertical="center"/>
    </xf>
    <xf numFmtId="177" fontId="0" fillId="0" borderId="0" xfId="0" applyNumberFormat="true" applyFill="true">
      <alignment vertical="center"/>
    </xf>
    <xf numFmtId="177" fontId="27" fillId="0" borderId="0" xfId="0" applyNumberFormat="true" applyFont="true" applyFill="true">
      <alignment vertical="center"/>
    </xf>
    <xf numFmtId="0" fontId="30" fillId="0" borderId="0" xfId="0" applyFont="true" applyFill="true" applyBorder="true">
      <alignment vertical="center"/>
    </xf>
    <xf numFmtId="0" fontId="31" fillId="0" borderId="0" xfId="0" applyFont="true" applyFill="true" applyBorder="true" applyAlignment="true">
      <alignment wrapText="true"/>
    </xf>
    <xf numFmtId="0" fontId="31" fillId="0" borderId="0" xfId="0" applyFont="true" applyFill="true" applyBorder="true" applyAlignment="true">
      <alignment horizontal="center" vertical="center" wrapText="true"/>
    </xf>
    <xf numFmtId="0" fontId="32" fillId="0" borderId="0" xfId="0" applyFont="true" applyFill="true" applyBorder="true" applyAlignment="true">
      <alignment horizontal="center" vertical="center" wrapText="true"/>
    </xf>
    <xf numFmtId="0" fontId="12" fillId="0" borderId="0" xfId="0" applyFont="true" applyFill="true" applyBorder="true">
      <alignment vertical="center"/>
    </xf>
    <xf numFmtId="0" fontId="30" fillId="0" borderId="0" xfId="0" applyFont="true" applyFill="true" applyBorder="true" applyAlignment="true">
      <alignment horizontal="center" vertical="center"/>
    </xf>
    <xf numFmtId="180" fontId="30" fillId="0" borderId="0" xfId="0" applyNumberFormat="true" applyFont="true" applyFill="true" applyBorder="true" applyAlignment="true">
      <alignment horizontal="center" vertical="center"/>
    </xf>
    <xf numFmtId="177" fontId="30" fillId="0" borderId="0" xfId="0" applyNumberFormat="true" applyFont="true" applyFill="true" applyBorder="true" applyAlignment="true">
      <alignment horizontal="center" vertical="center"/>
    </xf>
    <xf numFmtId="0" fontId="33" fillId="0" borderId="0" xfId="0" applyFont="true" applyFill="true" applyBorder="true">
      <alignment vertical="center"/>
    </xf>
    <xf numFmtId="0" fontId="34" fillId="0" borderId="0" xfId="0" applyFont="true" applyFill="true" applyBorder="true" applyAlignment="true">
      <alignment horizontal="center" vertical="center"/>
    </xf>
    <xf numFmtId="0" fontId="35" fillId="0" borderId="0" xfId="0" applyFont="true" applyFill="true" applyBorder="true" applyAlignment="true">
      <alignment horizontal="center" vertical="center" wrapText="true"/>
    </xf>
    <xf numFmtId="0" fontId="36" fillId="0" borderId="14" xfId="0" applyFont="true" applyFill="true" applyBorder="true" applyAlignment="true">
      <alignment horizontal="center" vertical="center" wrapText="true"/>
    </xf>
    <xf numFmtId="0" fontId="36" fillId="0" borderId="15" xfId="0" applyFont="true" applyFill="true" applyBorder="true" applyAlignment="true">
      <alignment horizontal="center" vertical="center" wrapText="true"/>
    </xf>
    <xf numFmtId="0" fontId="36" fillId="0" borderId="16" xfId="0" applyFont="true" applyFill="true" applyBorder="true" applyAlignment="true">
      <alignment horizontal="center" vertical="center" wrapText="true"/>
    </xf>
    <xf numFmtId="0" fontId="36" fillId="0" borderId="17" xfId="0" applyFont="true" applyFill="true" applyBorder="true" applyAlignment="true">
      <alignment horizontal="center" vertical="center" wrapText="true"/>
    </xf>
    <xf numFmtId="0" fontId="36" fillId="0" borderId="18" xfId="0" applyFont="true" applyFill="true" applyBorder="true" applyAlignment="true">
      <alignment horizontal="center" vertical="center" wrapText="true"/>
    </xf>
    <xf numFmtId="0" fontId="36" fillId="0" borderId="19" xfId="0" applyFont="true" applyFill="true" applyBorder="true" applyAlignment="true">
      <alignment horizontal="center" vertical="center" wrapText="true"/>
    </xf>
    <xf numFmtId="0" fontId="36" fillId="0" borderId="20" xfId="0" applyFont="true" applyFill="true" applyBorder="true" applyAlignment="true">
      <alignment horizontal="center" vertical="center" wrapText="true"/>
    </xf>
    <xf numFmtId="0" fontId="36" fillId="0" borderId="1" xfId="0" applyFont="true" applyFill="true" applyBorder="true" applyAlignment="true">
      <alignment horizontal="center" vertical="center" wrapText="true"/>
    </xf>
    <xf numFmtId="0" fontId="37" fillId="0" borderId="18" xfId="0" applyFont="true" applyFill="true" applyBorder="true" applyAlignment="true">
      <alignment horizontal="center" vertical="center" wrapText="true"/>
    </xf>
    <xf numFmtId="0" fontId="37" fillId="0" borderId="19" xfId="0" applyFont="true" applyFill="true" applyBorder="true" applyAlignment="true">
      <alignment horizontal="center" vertical="center" wrapText="true"/>
    </xf>
    <xf numFmtId="0" fontId="37" fillId="0" borderId="20" xfId="0" applyFont="true" applyFill="true" applyBorder="true" applyAlignment="true">
      <alignment horizontal="center" vertical="center" wrapText="true"/>
    </xf>
    <xf numFmtId="0" fontId="37" fillId="0" borderId="1" xfId="0" applyFont="true" applyFill="true" applyBorder="true" applyAlignment="true">
      <alignment horizontal="center" vertical="center" wrapText="true"/>
    </xf>
    <xf numFmtId="178" fontId="38" fillId="0" borderId="19" xfId="0" applyNumberFormat="true" applyFont="true" applyFill="true" applyBorder="true" applyAlignment="true">
      <alignment horizontal="center" vertical="center" wrapText="true"/>
    </xf>
    <xf numFmtId="178" fontId="37" fillId="0" borderId="19" xfId="0" applyNumberFormat="true" applyFont="true" applyFill="true" applyBorder="true" applyAlignment="true">
      <alignment horizontal="center" vertical="center" wrapText="true"/>
    </xf>
    <xf numFmtId="177" fontId="37" fillId="0" borderId="19" xfId="0" applyNumberFormat="true" applyFont="true" applyFill="true" applyBorder="true" applyAlignment="true">
      <alignment horizontal="center" vertical="center" wrapText="true"/>
    </xf>
    <xf numFmtId="177" fontId="36" fillId="0" borderId="20" xfId="0" applyNumberFormat="true" applyFont="true" applyFill="true" applyBorder="true" applyAlignment="true">
      <alignment horizontal="center" vertical="center" wrapText="true"/>
    </xf>
    <xf numFmtId="180" fontId="36" fillId="0" borderId="1" xfId="0" applyNumberFormat="true" applyFont="true" applyFill="true" applyBorder="true" applyAlignment="true">
      <alignment horizontal="center" vertical="center" wrapText="true"/>
    </xf>
    <xf numFmtId="0" fontId="39" fillId="7" borderId="18" xfId="0" applyFont="true" applyFill="true" applyBorder="true" applyAlignment="true">
      <alignment horizontal="center" vertical="center"/>
    </xf>
    <xf numFmtId="0" fontId="39" fillId="7" borderId="19" xfId="0" applyFont="true" applyFill="true" applyBorder="true">
      <alignment vertical="center"/>
    </xf>
    <xf numFmtId="180" fontId="39" fillId="7" borderId="20" xfId="0" applyNumberFormat="true" applyFont="true" applyFill="true" applyBorder="true" applyAlignment="true">
      <alignment horizontal="center" vertical="center"/>
    </xf>
    <xf numFmtId="180" fontId="39" fillId="7" borderId="1" xfId="0" applyNumberFormat="true" applyFont="true" applyFill="true" applyBorder="true">
      <alignment vertical="center"/>
    </xf>
    <xf numFmtId="0" fontId="39" fillId="0" borderId="18" xfId="0" applyFont="true" applyFill="true" applyBorder="true" applyAlignment="true">
      <alignment horizontal="center" vertical="center"/>
    </xf>
    <xf numFmtId="177" fontId="36" fillId="0" borderId="19" xfId="0" applyNumberFormat="true" applyFont="true" applyFill="true" applyBorder="true" applyAlignment="true">
      <alignment horizontal="center" vertical="center" wrapText="true"/>
    </xf>
    <xf numFmtId="180" fontId="39" fillId="0" borderId="20" xfId="0" applyNumberFormat="true" applyFont="true" applyFill="true" applyBorder="true" applyAlignment="true">
      <alignment horizontal="center" vertical="center"/>
    </xf>
    <xf numFmtId="180" fontId="39" fillId="0" borderId="1" xfId="0" applyNumberFormat="true" applyFont="true" applyFill="true" applyBorder="true" applyAlignment="true">
      <alignment horizontal="center" vertical="center"/>
    </xf>
    <xf numFmtId="0" fontId="39" fillId="7" borderId="19" xfId="0" applyFont="true" applyFill="true" applyBorder="true" applyAlignment="true">
      <alignment horizontal="center" vertical="center"/>
    </xf>
    <xf numFmtId="0" fontId="39" fillId="7" borderId="20" xfId="0" applyFont="true" applyFill="true" applyBorder="true" applyAlignment="true">
      <alignment horizontal="center" vertical="center"/>
    </xf>
    <xf numFmtId="0" fontId="39" fillId="7" borderId="1" xfId="0" applyFont="true" applyFill="true" applyBorder="true" applyAlignment="true">
      <alignment horizontal="center" vertical="center"/>
    </xf>
    <xf numFmtId="177" fontId="36" fillId="0" borderId="1" xfId="0" applyNumberFormat="true" applyFont="true" applyFill="true" applyBorder="true" applyAlignment="true">
      <alignment horizontal="center" vertical="center" wrapText="true"/>
    </xf>
    <xf numFmtId="177" fontId="36" fillId="7" borderId="1" xfId="0" applyNumberFormat="true" applyFont="true" applyFill="true" applyBorder="true" applyAlignment="true">
      <alignment horizontal="center" vertical="center" wrapText="true"/>
    </xf>
    <xf numFmtId="0" fontId="36" fillId="0" borderId="21" xfId="0" applyFont="true" applyFill="true" applyBorder="true" applyAlignment="true">
      <alignment horizontal="center" vertical="center" wrapText="true"/>
    </xf>
    <xf numFmtId="0" fontId="36" fillId="0" borderId="22" xfId="0" applyFont="true" applyFill="true" applyBorder="true" applyAlignment="true">
      <alignment horizontal="center" vertical="center" wrapText="true"/>
    </xf>
    <xf numFmtId="0" fontId="37" fillId="0" borderId="22" xfId="0" applyFont="true" applyFill="true" applyBorder="true" applyAlignment="true">
      <alignment horizontal="center" vertical="center" wrapText="true"/>
    </xf>
    <xf numFmtId="180" fontId="37" fillId="0" borderId="22" xfId="0" applyNumberFormat="true" applyFont="true" applyFill="true" applyBorder="true" applyAlignment="true">
      <alignment horizontal="center" vertical="center" wrapText="true"/>
    </xf>
    <xf numFmtId="180" fontId="39" fillId="7" borderId="22" xfId="0" applyNumberFormat="true" applyFont="true" applyFill="true" applyBorder="true">
      <alignment vertical="center"/>
    </xf>
    <xf numFmtId="9" fontId="39" fillId="0" borderId="1" xfId="0" applyNumberFormat="true" applyFont="true" applyFill="true" applyBorder="true" applyAlignment="true">
      <alignment horizontal="center" vertical="center"/>
    </xf>
    <xf numFmtId="180" fontId="39" fillId="0" borderId="22" xfId="0" applyNumberFormat="true" applyFont="true" applyFill="true" applyBorder="true" applyAlignment="true">
      <alignment horizontal="center" vertical="center"/>
    </xf>
    <xf numFmtId="0" fontId="39" fillId="7" borderId="22" xfId="0" applyFont="true" applyFill="true" applyBorder="true" applyAlignment="true">
      <alignment horizontal="center" vertical="center"/>
    </xf>
    <xf numFmtId="177" fontId="36" fillId="7" borderId="22" xfId="0" applyNumberFormat="true" applyFont="true" applyFill="true" applyBorder="true" applyAlignment="true">
      <alignment horizontal="center" vertical="center" wrapText="true"/>
    </xf>
    <xf numFmtId="0" fontId="36" fillId="0" borderId="23" xfId="0" applyFont="true" applyFill="true" applyBorder="true" applyAlignment="true">
      <alignment horizontal="center" vertical="center" wrapText="true"/>
    </xf>
    <xf numFmtId="0" fontId="36" fillId="0" borderId="3" xfId="0" applyFont="true" applyFill="true" applyBorder="true" applyAlignment="true">
      <alignment horizontal="center" vertical="center" wrapText="true"/>
    </xf>
    <xf numFmtId="0" fontId="37" fillId="0" borderId="3" xfId="0" applyFont="true" applyFill="true" applyBorder="true" applyAlignment="true">
      <alignment horizontal="center" vertical="center" wrapText="true"/>
    </xf>
    <xf numFmtId="180" fontId="36" fillId="0" borderId="3" xfId="0" applyNumberFormat="true" applyFont="true" applyFill="true" applyBorder="true" applyAlignment="true">
      <alignment horizontal="center" vertical="center" wrapText="true"/>
    </xf>
    <xf numFmtId="180" fontId="40" fillId="7" borderId="3" xfId="0" applyNumberFormat="true" applyFont="true" applyFill="true" applyBorder="true" applyAlignment="true">
      <alignment horizontal="center" vertical="center"/>
    </xf>
    <xf numFmtId="180" fontId="41" fillId="0" borderId="3" xfId="0" applyNumberFormat="true" applyFont="true" applyFill="true" applyBorder="true" applyAlignment="true">
      <alignment horizontal="center" vertical="center"/>
    </xf>
    <xf numFmtId="0" fontId="39" fillId="7" borderId="3" xfId="0" applyFont="true" applyFill="true" applyBorder="true" applyAlignment="true">
      <alignment horizontal="center" vertical="center"/>
    </xf>
    <xf numFmtId="177" fontId="36" fillId="7" borderId="3" xfId="0" applyNumberFormat="true" applyFont="true" applyFill="true" applyBorder="true" applyAlignment="true">
      <alignment horizontal="center" vertical="center" wrapText="true"/>
    </xf>
    <xf numFmtId="180" fontId="37" fillId="7" borderId="1" xfId="0" applyNumberFormat="true" applyFont="true" applyFill="true" applyBorder="true" applyAlignment="true">
      <alignment horizontal="center"/>
    </xf>
    <xf numFmtId="180" fontId="41" fillId="0" borderId="1" xfId="0" applyNumberFormat="true" applyFont="true" applyFill="true" applyBorder="true" applyAlignment="true">
      <alignment horizontal="center" vertical="center"/>
    </xf>
    <xf numFmtId="0" fontId="42" fillId="0" borderId="1" xfId="0" applyFont="true" applyFill="true" applyBorder="true" applyAlignment="true">
      <alignment horizontal="center" vertical="center" wrapText="true"/>
    </xf>
    <xf numFmtId="180" fontId="39" fillId="7" borderId="1" xfId="0" applyNumberFormat="true" applyFont="true" applyFill="true" applyBorder="true" applyAlignment="true">
      <alignment horizontal="center" vertical="center"/>
    </xf>
    <xf numFmtId="0" fontId="36" fillId="0" borderId="24" xfId="0" applyFont="true" applyFill="true" applyBorder="true" applyAlignment="true">
      <alignment horizontal="center" vertical="center" wrapText="true"/>
    </xf>
    <xf numFmtId="0" fontId="36" fillId="0" borderId="6" xfId="0" applyFont="true" applyFill="true" applyBorder="true" applyAlignment="true">
      <alignment horizontal="center" vertical="center" wrapText="true"/>
    </xf>
    <xf numFmtId="0" fontId="37" fillId="0" borderId="6" xfId="0" applyFont="true" applyFill="true" applyBorder="true" applyAlignment="true">
      <alignment horizontal="center" vertical="center" wrapText="true"/>
    </xf>
    <xf numFmtId="177" fontId="37" fillId="0" borderId="1" xfId="0" applyNumberFormat="true" applyFont="true" applyFill="true" applyBorder="true" applyAlignment="true">
      <alignment horizontal="center" vertical="center" wrapText="true"/>
    </xf>
    <xf numFmtId="180" fontId="37" fillId="0" borderId="6" xfId="0" applyNumberFormat="true" applyFont="true" applyFill="true" applyBorder="true" applyAlignment="true">
      <alignment horizontal="center" vertical="center" wrapText="true"/>
    </xf>
    <xf numFmtId="180" fontId="39" fillId="7" borderId="6" xfId="0" applyNumberFormat="true" applyFont="true" applyFill="true" applyBorder="true">
      <alignment vertical="center"/>
    </xf>
    <xf numFmtId="177" fontId="36" fillId="0" borderId="6" xfId="0" applyNumberFormat="true" applyFont="true" applyFill="true" applyBorder="true" applyAlignment="true">
      <alignment horizontal="center" vertical="center" wrapText="true"/>
    </xf>
    <xf numFmtId="9" fontId="39" fillId="7" borderId="1" xfId="0" applyNumberFormat="true" applyFont="true" applyFill="true" applyBorder="true" applyAlignment="true">
      <alignment horizontal="center" vertical="center"/>
    </xf>
    <xf numFmtId="177" fontId="36" fillId="7" borderId="6" xfId="0" applyNumberFormat="true" applyFont="true" applyFill="true" applyBorder="true" applyAlignment="true">
      <alignment horizontal="center" vertical="center" wrapText="true"/>
    </xf>
    <xf numFmtId="180" fontId="36" fillId="0" borderId="20" xfId="0" applyNumberFormat="true" applyFont="true" applyFill="true" applyBorder="true" applyAlignment="true">
      <alignment horizontal="center" vertical="center" wrapText="true"/>
    </xf>
    <xf numFmtId="180" fontId="39" fillId="7" borderId="20" xfId="0" applyNumberFormat="true" applyFont="true" applyFill="true" applyBorder="true">
      <alignment vertical="center"/>
    </xf>
    <xf numFmtId="180" fontId="34" fillId="0" borderId="0" xfId="0" applyNumberFormat="true" applyFont="true" applyFill="true" applyBorder="true" applyAlignment="true">
      <alignment horizontal="center" vertical="center"/>
    </xf>
    <xf numFmtId="180" fontId="36" fillId="0" borderId="21" xfId="0" applyNumberFormat="true" applyFont="true" applyFill="true" applyBorder="true" applyAlignment="true">
      <alignment horizontal="center" vertical="center" wrapText="true"/>
    </xf>
    <xf numFmtId="180" fontId="36" fillId="0" borderId="22" xfId="0" applyNumberFormat="true" applyFont="true" applyFill="true" applyBorder="true" applyAlignment="true">
      <alignment horizontal="center" vertical="center" wrapText="true"/>
    </xf>
    <xf numFmtId="0" fontId="39" fillId="7" borderId="1" xfId="0" applyFont="true" applyFill="true" applyBorder="true">
      <alignment vertical="center"/>
    </xf>
    <xf numFmtId="0" fontId="39" fillId="0" borderId="20" xfId="0" applyFont="true" applyFill="true" applyBorder="true">
      <alignment vertical="center"/>
    </xf>
    <xf numFmtId="0" fontId="39" fillId="0" borderId="20" xfId="0" applyFont="true" applyFill="true" applyBorder="true" applyAlignment="true">
      <alignment horizontal="center" vertical="center"/>
    </xf>
    <xf numFmtId="177" fontId="39" fillId="0" borderId="1" xfId="0" applyNumberFormat="true" applyFont="true" applyFill="true" applyBorder="true" applyAlignment="true">
      <alignment horizontal="center" vertical="center"/>
    </xf>
    <xf numFmtId="180" fontId="39" fillId="7" borderId="22" xfId="0" applyNumberFormat="true" applyFont="true" applyFill="true" applyBorder="true" applyAlignment="true">
      <alignment horizontal="center" vertical="center"/>
    </xf>
    <xf numFmtId="177" fontId="39" fillId="7" borderId="1" xfId="0" applyNumberFormat="true" applyFont="true" applyFill="true" applyBorder="true" applyAlignment="true">
      <alignment horizontal="center" vertical="center"/>
    </xf>
    <xf numFmtId="177" fontId="34" fillId="0" borderId="0" xfId="0" applyNumberFormat="true" applyFont="true" applyFill="true" applyBorder="true" applyAlignment="true">
      <alignment horizontal="center" vertical="center"/>
    </xf>
    <xf numFmtId="177" fontId="36" fillId="0" borderId="17" xfId="0" applyNumberFormat="true" applyFont="true" applyFill="true" applyBorder="true" applyAlignment="true">
      <alignment horizontal="center" vertical="center" wrapText="true"/>
    </xf>
    <xf numFmtId="177" fontId="43" fillId="0" borderId="1" xfId="0" applyNumberFormat="true" applyFont="true" applyFill="true" applyBorder="true" applyAlignment="true">
      <alignment horizontal="center" vertical="center" wrapText="true"/>
    </xf>
    <xf numFmtId="9" fontId="36" fillId="0" borderId="1" xfId="0" applyNumberFormat="true" applyFont="true" applyFill="true" applyBorder="true" applyAlignment="true">
      <alignment horizontal="center" vertical="center" wrapText="true"/>
    </xf>
    <xf numFmtId="177" fontId="37" fillId="0" borderId="22" xfId="0" applyNumberFormat="true" applyFont="true" applyFill="true" applyBorder="true" applyAlignment="true">
      <alignment horizontal="center" vertical="center" wrapText="true"/>
    </xf>
    <xf numFmtId="177" fontId="39" fillId="7" borderId="1" xfId="0" applyNumberFormat="true" applyFont="true" applyFill="true" applyBorder="true">
      <alignment vertical="center"/>
    </xf>
    <xf numFmtId="0" fontId="39" fillId="7" borderId="22" xfId="0" applyFont="true" applyFill="true" applyBorder="true">
      <alignment vertical="center"/>
    </xf>
    <xf numFmtId="177" fontId="39" fillId="0" borderId="22" xfId="0" applyNumberFormat="true" applyFont="true" applyFill="true" applyBorder="true" applyAlignment="true">
      <alignment horizontal="center" vertical="center"/>
    </xf>
    <xf numFmtId="177" fontId="39" fillId="7" borderId="22" xfId="0" applyNumberFormat="true" applyFont="true" applyFill="true" applyBorder="true" applyAlignment="true">
      <alignment horizontal="center" vertical="center"/>
    </xf>
    <xf numFmtId="0" fontId="34" fillId="0" borderId="0" xfId="0" applyFont="true" applyFill="true" applyBorder="true">
      <alignment vertical="center"/>
    </xf>
    <xf numFmtId="0" fontId="36" fillId="0" borderId="25" xfId="0" applyFont="true" applyFill="true" applyBorder="true" applyAlignment="true">
      <alignment horizontal="center" vertical="center" wrapText="true"/>
    </xf>
    <xf numFmtId="0" fontId="36" fillId="0" borderId="10" xfId="0" applyFont="true" applyFill="true" applyBorder="true" applyAlignment="true">
      <alignment horizontal="center" vertical="center" wrapText="true"/>
    </xf>
    <xf numFmtId="9" fontId="37" fillId="0" borderId="1" xfId="0" applyNumberFormat="true" applyFont="true" applyFill="true" applyBorder="true" applyAlignment="true">
      <alignment horizontal="center" vertical="center" wrapText="true"/>
    </xf>
    <xf numFmtId="178" fontId="36" fillId="0" borderId="1" xfId="0" applyNumberFormat="true" applyFont="true" applyFill="true" applyBorder="true" applyAlignment="true">
      <alignment horizontal="center" vertical="center" wrapText="true"/>
    </xf>
    <xf numFmtId="9" fontId="36" fillId="0" borderId="1" xfId="0" applyNumberFormat="true" applyFont="true" applyFill="true" applyBorder="true" applyAlignment="true">
      <alignment horizontal="center" vertical="center"/>
    </xf>
    <xf numFmtId="180" fontId="36" fillId="0" borderId="1" xfId="0" applyNumberFormat="true" applyFont="true" applyFill="true" applyBorder="true" applyAlignment="true">
      <alignment horizontal="center" vertical="center"/>
    </xf>
    <xf numFmtId="180" fontId="36" fillId="7" borderId="1" xfId="0" applyNumberFormat="true" applyFont="true" applyFill="true" applyBorder="true" applyAlignment="true">
      <alignment horizontal="center" vertical="center"/>
    </xf>
    <xf numFmtId="178" fontId="36" fillId="7" borderId="1" xfId="0" applyNumberFormat="true" applyFont="true" applyFill="true" applyBorder="true" applyAlignment="true">
      <alignment horizontal="center" vertical="center" wrapText="true"/>
    </xf>
    <xf numFmtId="9" fontId="36" fillId="7" borderId="1" xfId="0" applyNumberFormat="true" applyFont="true" applyFill="true" applyBorder="true" applyAlignment="true">
      <alignment horizontal="center" vertical="center"/>
    </xf>
    <xf numFmtId="0" fontId="36" fillId="0" borderId="1" xfId="0" applyFont="true" applyFill="true" applyBorder="true" applyAlignment="true">
      <alignment horizontal="center" vertical="center"/>
    </xf>
    <xf numFmtId="9" fontId="44" fillId="0" borderId="1" xfId="0" applyNumberFormat="true" applyFont="true" applyFill="true" applyBorder="true" applyAlignment="true">
      <alignment horizontal="center" vertical="center"/>
    </xf>
    <xf numFmtId="180" fontId="44" fillId="0" borderId="1" xfId="0" applyNumberFormat="true" applyFont="true" applyFill="true" applyBorder="true" applyAlignment="true">
      <alignment horizontal="center" vertical="center"/>
    </xf>
    <xf numFmtId="180" fontId="37" fillId="0" borderId="1" xfId="0" applyNumberFormat="true" applyFont="true" applyFill="true" applyBorder="true" applyAlignment="true">
      <alignment horizontal="center" vertical="center" wrapText="true"/>
    </xf>
    <xf numFmtId="179" fontId="36" fillId="0" borderId="1" xfId="0" applyNumberFormat="true" applyFont="true" applyFill="true" applyBorder="true" applyAlignment="true">
      <alignment horizontal="center" vertical="center" wrapText="true"/>
    </xf>
    <xf numFmtId="178" fontId="36" fillId="0" borderId="1" xfId="0" applyNumberFormat="true" applyFont="true" applyFill="true" applyBorder="true" applyAlignment="true">
      <alignment horizontal="center" vertical="center"/>
    </xf>
    <xf numFmtId="179" fontId="36" fillId="0" borderId="1" xfId="0" applyNumberFormat="true" applyFont="true" applyFill="true" applyBorder="true" applyAlignment="true">
      <alignment horizontal="center" vertical="center"/>
    </xf>
    <xf numFmtId="177" fontId="36" fillId="0" borderId="1" xfId="0" applyNumberFormat="true" applyFont="true" applyFill="true" applyBorder="true" applyAlignment="true">
      <alignment horizontal="center" vertical="center"/>
    </xf>
    <xf numFmtId="179" fontId="36" fillId="7" borderId="1" xfId="0" applyNumberFormat="true" applyFont="true" applyFill="true" applyBorder="true" applyAlignment="true">
      <alignment horizontal="center" vertical="center"/>
    </xf>
    <xf numFmtId="177" fontId="36" fillId="7" borderId="1" xfId="0" applyNumberFormat="true" applyFont="true" applyFill="true" applyBorder="true" applyAlignment="true">
      <alignment horizontal="center" vertical="center"/>
    </xf>
    <xf numFmtId="178" fontId="36" fillId="7" borderId="1" xfId="0" applyNumberFormat="true" applyFont="true" applyFill="true" applyBorder="true" applyAlignment="true">
      <alignment horizontal="center" vertical="center"/>
    </xf>
    <xf numFmtId="177" fontId="44" fillId="0" borderId="1" xfId="0" applyNumberFormat="true" applyFont="true" applyFill="true" applyBorder="true" applyAlignment="true">
      <alignment horizontal="center" vertical="center"/>
    </xf>
    <xf numFmtId="0" fontId="36" fillId="0" borderId="26" xfId="0" applyFont="true" applyFill="true" applyBorder="true" applyAlignment="true">
      <alignment horizontal="center" vertical="center" wrapText="true"/>
    </xf>
    <xf numFmtId="0" fontId="36" fillId="0" borderId="8" xfId="0" applyFont="true" applyFill="true" applyBorder="true" applyAlignment="true">
      <alignment horizontal="center" vertical="center" wrapText="true"/>
    </xf>
    <xf numFmtId="177" fontId="39" fillId="7" borderId="19" xfId="0" applyNumberFormat="true" applyFont="true" applyFill="true" applyBorder="true" applyAlignment="true">
      <alignment horizontal="center" vertical="center"/>
    </xf>
    <xf numFmtId="177" fontId="39" fillId="7" borderId="20" xfId="0" applyNumberFormat="true" applyFont="true" applyFill="true" applyBorder="true" applyAlignment="true">
      <alignment horizontal="center" vertical="center"/>
    </xf>
    <xf numFmtId="0" fontId="39" fillId="0" borderId="27" xfId="0" applyFont="true" applyFill="true" applyBorder="true" applyAlignment="true">
      <alignment horizontal="center" vertical="center"/>
    </xf>
    <xf numFmtId="177" fontId="36" fillId="0" borderId="28" xfId="0" applyNumberFormat="true" applyFont="true" applyFill="true" applyBorder="true" applyAlignment="true">
      <alignment horizontal="center" vertical="center" wrapText="true"/>
    </xf>
    <xf numFmtId="180" fontId="39" fillId="0" borderId="29" xfId="0" applyNumberFormat="true" applyFont="true" applyFill="true" applyBorder="true" applyAlignment="true">
      <alignment horizontal="center" vertical="center"/>
    </xf>
    <xf numFmtId="180" fontId="39" fillId="0" borderId="30" xfId="0" applyNumberFormat="true" applyFont="true" applyFill="true" applyBorder="true" applyAlignment="true">
      <alignment horizontal="center" vertical="center"/>
    </xf>
    <xf numFmtId="9" fontId="39" fillId="0" borderId="30" xfId="0" applyNumberFormat="true" applyFont="true" applyFill="true" applyBorder="true" applyAlignment="true">
      <alignment horizontal="center" vertical="center"/>
    </xf>
    <xf numFmtId="180" fontId="39" fillId="0" borderId="31" xfId="0" applyNumberFormat="true" applyFont="true" applyFill="true" applyBorder="true" applyAlignment="true">
      <alignment horizontal="center" vertical="center"/>
    </xf>
    <xf numFmtId="177" fontId="39" fillId="7" borderId="3" xfId="0" applyNumberFormat="true" applyFont="true" applyFill="true" applyBorder="true" applyAlignment="true">
      <alignment horizontal="center" vertical="center"/>
    </xf>
    <xf numFmtId="180" fontId="41" fillId="0" borderId="32" xfId="0" applyNumberFormat="true" applyFont="true" applyFill="true" applyBorder="true" applyAlignment="true">
      <alignment horizontal="center" vertical="center"/>
    </xf>
    <xf numFmtId="180" fontId="41" fillId="0" borderId="30" xfId="0" applyNumberFormat="true" applyFont="true" applyFill="true" applyBorder="true" applyAlignment="true">
      <alignment horizontal="center" vertical="center"/>
    </xf>
    <xf numFmtId="177" fontId="39" fillId="7" borderId="6" xfId="0" applyNumberFormat="true" applyFont="true" applyFill="true" applyBorder="true" applyAlignment="true">
      <alignment horizontal="center" vertical="center"/>
    </xf>
    <xf numFmtId="177" fontId="36" fillId="0" borderId="33" xfId="0" applyNumberFormat="true" applyFont="true" applyFill="true" applyBorder="true" applyAlignment="true">
      <alignment horizontal="center" vertical="center" wrapText="true"/>
    </xf>
    <xf numFmtId="0" fontId="39" fillId="0" borderId="29" xfId="0" applyFont="true" applyFill="true" applyBorder="true" applyAlignment="true">
      <alignment horizontal="center" vertical="center"/>
    </xf>
    <xf numFmtId="177" fontId="39" fillId="0" borderId="30" xfId="0" applyNumberFormat="true" applyFont="true" applyFill="true" applyBorder="true" applyAlignment="true">
      <alignment horizontal="center" vertical="center"/>
    </xf>
    <xf numFmtId="177" fontId="39" fillId="0" borderId="31" xfId="0" applyNumberFormat="true" applyFont="true" applyFill="true" applyBorder="true" applyAlignment="true">
      <alignment horizontal="center" vertical="center"/>
    </xf>
    <xf numFmtId="0" fontId="45" fillId="0" borderId="0" xfId="0" applyFont="true" applyFill="true" applyAlignment="true"/>
    <xf numFmtId="0" fontId="5" fillId="0" borderId="0" xfId="0" applyFont="true" applyFill="true" applyAlignment="true"/>
    <xf numFmtId="0" fontId="46" fillId="0" borderId="1" xfId="0" applyFont="true" applyFill="true" applyBorder="true" applyAlignment="true">
      <alignment horizontal="center" vertical="center"/>
    </xf>
    <xf numFmtId="49" fontId="46" fillId="0" borderId="1" xfId="0" applyNumberFormat="true" applyFont="true" applyFill="true" applyBorder="true" applyAlignment="true">
      <alignment horizontal="center" vertical="center" wrapText="true" shrinkToFit="true"/>
    </xf>
    <xf numFmtId="49" fontId="46" fillId="0" borderId="34" xfId="0" applyNumberFormat="true" applyFont="true" applyFill="true" applyBorder="true" applyAlignment="true">
      <alignment horizontal="center" vertical="center" wrapText="true" shrinkToFit="true"/>
    </xf>
    <xf numFmtId="183" fontId="46" fillId="0" borderId="34" xfId="0" applyNumberFormat="true" applyFont="true" applyFill="true" applyBorder="true" applyAlignment="true">
      <alignment horizontal="center" vertical="center"/>
    </xf>
    <xf numFmtId="183" fontId="46" fillId="0" borderId="34" xfId="0" applyNumberFormat="true" applyFont="true" applyFill="true" applyBorder="true" applyAlignment="true">
      <alignment horizontal="center" vertical="center" wrapText="true" shrinkToFit="true"/>
    </xf>
    <xf numFmtId="49" fontId="46" fillId="0" borderId="2" xfId="0" applyNumberFormat="true" applyFont="true" applyFill="true" applyBorder="true" applyAlignment="true">
      <alignment horizontal="center" vertical="center" wrapText="true" shrinkToFit="true"/>
    </xf>
    <xf numFmtId="183" fontId="46" fillId="0" borderId="2" xfId="0" applyNumberFormat="true" applyFont="true" applyFill="true" applyBorder="true" applyAlignment="true">
      <alignment horizontal="center" vertical="center"/>
    </xf>
    <xf numFmtId="0" fontId="46" fillId="0" borderId="2" xfId="0" applyFont="true" applyFill="true" applyBorder="true" applyAlignment="true">
      <alignment horizontal="center" vertical="center" wrapText="true" shrinkToFit="true"/>
    </xf>
    <xf numFmtId="183" fontId="46" fillId="0" borderId="2" xfId="0" applyNumberFormat="true" applyFont="true" applyFill="true" applyBorder="true" applyAlignment="true">
      <alignment horizontal="center" vertical="center" wrapText="true" shrinkToFit="true"/>
    </xf>
    <xf numFmtId="0" fontId="47" fillId="0" borderId="0" xfId="0" applyFont="true" applyFill="true">
      <alignment vertical="center"/>
    </xf>
    <xf numFmtId="0" fontId="14" fillId="0" borderId="0" xfId="0" applyFont="true" applyFill="true">
      <alignment vertical="center"/>
    </xf>
    <xf numFmtId="0" fontId="48" fillId="0" borderId="0" xfId="0" applyFont="true" applyFill="true">
      <alignment vertical="center"/>
    </xf>
    <xf numFmtId="0" fontId="49" fillId="0" borderId="0" xfId="0" applyFont="true" applyFill="true">
      <alignment vertical="center"/>
    </xf>
    <xf numFmtId="0" fontId="50" fillId="0" borderId="35" xfId="0" applyFont="true" applyFill="true" applyBorder="true" applyAlignment="true">
      <alignment horizontal="center" vertical="center"/>
    </xf>
    <xf numFmtId="0" fontId="50" fillId="0" borderId="0" xfId="0" applyFont="true" applyFill="true" applyAlignment="true">
      <alignment horizontal="center" vertical="center"/>
    </xf>
    <xf numFmtId="0" fontId="25" fillId="0" borderId="6" xfId="0" applyFont="true" applyFill="true" applyBorder="true" applyAlignment="true">
      <alignment horizontal="right" vertical="center"/>
    </xf>
    <xf numFmtId="0" fontId="25" fillId="0" borderId="9" xfId="0" applyFont="true" applyFill="true" applyBorder="true" applyAlignment="true">
      <alignment horizontal="right" vertical="center"/>
    </xf>
    <xf numFmtId="0" fontId="25" fillId="0" borderId="1" xfId="0" applyFont="true" applyFill="true" applyBorder="true" applyAlignment="true">
      <alignment horizontal="center" vertical="center"/>
    </xf>
    <xf numFmtId="0" fontId="51" fillId="0" borderId="1" xfId="5" applyFont="true" applyFill="true" applyBorder="true" applyAlignment="true" applyProtection="true">
      <alignment horizontal="center" vertical="center" wrapText="true"/>
    </xf>
    <xf numFmtId="0" fontId="27" fillId="0" borderId="1" xfId="0" applyFont="true" applyFill="true" applyBorder="true" applyAlignment="true">
      <alignment horizontal="right" vertical="center"/>
    </xf>
    <xf numFmtId="0" fontId="52" fillId="3" borderId="1" xfId="5" applyFont="true" applyFill="true" applyBorder="true" applyAlignment="true" applyProtection="true">
      <alignment horizontal="center" vertical="center" wrapText="true"/>
    </xf>
    <xf numFmtId="0" fontId="53" fillId="3" borderId="1" xfId="4" applyFont="true" applyFill="true" applyBorder="true" applyAlignment="true" applyProtection="true">
      <alignment horizontal="right" vertical="center" wrapText="true"/>
    </xf>
    <xf numFmtId="0" fontId="47" fillId="3" borderId="1" xfId="0" applyFont="true" applyFill="true" applyBorder="true" applyAlignment="true">
      <alignment horizontal="right" vertical="center"/>
    </xf>
    <xf numFmtId="0" fontId="54" fillId="0" borderId="1" xfId="5" applyFont="true" applyFill="true" applyBorder="true" applyAlignment="true" applyProtection="true">
      <alignment horizontal="right" vertical="center" wrapText="true"/>
    </xf>
    <xf numFmtId="0" fontId="29" fillId="0" borderId="1" xfId="4" applyFont="true" applyFill="true" applyBorder="true" applyAlignment="true" applyProtection="true">
      <alignment horizontal="right" vertical="center" wrapText="true"/>
    </xf>
    <xf numFmtId="0" fontId="0" fillId="0" borderId="1" xfId="0" applyFill="true" applyBorder="true" applyAlignment="true">
      <alignment horizontal="right" vertical="center"/>
    </xf>
    <xf numFmtId="0" fontId="27" fillId="3" borderId="1" xfId="0" applyFont="true" applyFill="true" applyBorder="true" applyAlignment="true">
      <alignment horizontal="right" vertical="center"/>
    </xf>
    <xf numFmtId="0" fontId="55" fillId="0" borderId="1" xfId="4" applyFont="true" applyFill="true" applyBorder="true" applyAlignment="true" applyProtection="true">
      <alignment horizontal="right" vertical="center" wrapText="true"/>
    </xf>
    <xf numFmtId="0" fontId="56" fillId="0" borderId="1" xfId="4" applyFont="true" applyFill="true" applyBorder="true" applyAlignment="true" applyProtection="true">
      <alignment horizontal="right" vertical="center" wrapText="true"/>
    </xf>
    <xf numFmtId="0" fontId="14" fillId="0" borderId="1" xfId="0" applyFont="true" applyFill="true" applyBorder="true" applyAlignment="true">
      <alignment horizontal="right" vertical="center"/>
    </xf>
    <xf numFmtId="0" fontId="52" fillId="3" borderId="1" xfId="4" applyFont="true" applyFill="true" applyBorder="true" applyAlignment="true" applyProtection="true">
      <alignment horizontal="center" vertical="center" wrapText="true"/>
    </xf>
    <xf numFmtId="0" fontId="47" fillId="3" borderId="1" xfId="4" applyFont="true" applyFill="true" applyBorder="true" applyAlignment="true" applyProtection="true">
      <alignment horizontal="center" vertical="center" wrapText="true"/>
    </xf>
    <xf numFmtId="0" fontId="53" fillId="3" borderId="1" xfId="5" applyFont="true" applyFill="true" applyBorder="true" applyAlignment="true" applyProtection="true">
      <alignment horizontal="right" vertical="center" wrapText="true"/>
    </xf>
    <xf numFmtId="0" fontId="29" fillId="0" borderId="1" xfId="4" applyNumberFormat="true" applyFont="true" applyBorder="true" applyAlignment="true" applyProtection="true">
      <alignment horizontal="right" vertical="center"/>
    </xf>
    <xf numFmtId="0" fontId="29" fillId="0" borderId="1" xfId="4" applyNumberFormat="true" applyFont="true" applyFill="true" applyBorder="true" applyAlignment="true" applyProtection="true">
      <alignment horizontal="right" vertical="center" wrapText="true"/>
    </xf>
    <xf numFmtId="0" fontId="47" fillId="0" borderId="1" xfId="4" applyNumberFormat="true" applyFont="true" applyFill="true" applyBorder="true" applyAlignment="true" applyProtection="true">
      <alignment horizontal="right" vertical="center" wrapText="true"/>
    </xf>
    <xf numFmtId="0" fontId="53" fillId="0" borderId="1" xfId="4" applyFont="true" applyFill="true" applyBorder="true" applyAlignment="true" applyProtection="true">
      <alignment horizontal="right" vertical="center" wrapText="true"/>
    </xf>
    <xf numFmtId="0" fontId="47" fillId="0" borderId="1" xfId="0" applyFont="true" applyFill="true" applyBorder="true" applyAlignment="true">
      <alignment horizontal="right" vertical="center"/>
    </xf>
    <xf numFmtId="0" fontId="27" fillId="0" borderId="1" xfId="4" applyNumberFormat="true" applyFont="true" applyFill="true" applyBorder="true" applyAlignment="true" applyProtection="true">
      <alignment horizontal="right" vertical="center" wrapText="true"/>
    </xf>
    <xf numFmtId="0" fontId="51" fillId="0" borderId="1" xfId="4" applyFont="true" applyFill="true" applyBorder="true" applyAlignment="true" applyProtection="true">
      <alignment horizontal="right" vertical="center" wrapText="true"/>
    </xf>
    <xf numFmtId="0" fontId="27" fillId="0" borderId="1" xfId="3" applyNumberFormat="true" applyFont="true" applyFill="true" applyBorder="true" applyAlignment="true" applyProtection="true">
      <alignment horizontal="right" vertical="center" wrapText="true"/>
    </xf>
    <xf numFmtId="0" fontId="27" fillId="3" borderId="1" xfId="4" applyNumberFormat="true" applyFont="true" applyFill="true" applyBorder="true" applyAlignment="true" applyProtection="true">
      <alignment horizontal="center" vertical="center"/>
    </xf>
    <xf numFmtId="0" fontId="51" fillId="3" borderId="1" xfId="5" applyFont="true" applyFill="true" applyBorder="true" applyAlignment="true" applyProtection="true">
      <alignment horizontal="right" vertical="center" wrapText="true"/>
    </xf>
    <xf numFmtId="0" fontId="29" fillId="0" borderId="1" xfId="4" applyNumberFormat="true" applyFont="true" applyFill="true" applyBorder="true" applyAlignment="true" applyProtection="true">
      <alignment horizontal="right" vertical="center"/>
    </xf>
    <xf numFmtId="0" fontId="25" fillId="0" borderId="3" xfId="0" applyFont="true" applyFill="true" applyBorder="true" applyAlignment="true">
      <alignment horizontal="right" vertical="center"/>
    </xf>
    <xf numFmtId="3" fontId="27" fillId="0" borderId="1" xfId="0" applyNumberFormat="true" applyFont="true" applyFill="true" applyBorder="true" applyAlignment="true">
      <alignment horizontal="right" vertical="center"/>
    </xf>
    <xf numFmtId="0" fontId="0" fillId="0" borderId="1" xfId="0" applyFont="true" applyFill="true" applyBorder="true" applyAlignment="true">
      <alignment horizontal="right" vertical="center"/>
    </xf>
    <xf numFmtId="0" fontId="50" fillId="0" borderId="1" xfId="0" applyFont="true" applyFill="true" applyBorder="true" applyAlignment="true">
      <alignment horizontal="center" vertical="center" wrapText="true"/>
    </xf>
    <xf numFmtId="0" fontId="29" fillId="0" borderId="1" xfId="0" applyFont="true" applyFill="true" applyBorder="true" applyAlignment="true">
      <alignment horizontal="center" vertical="center" wrapText="true"/>
    </xf>
    <xf numFmtId="0" fontId="25" fillId="0" borderId="1" xfId="0" applyFont="true" applyFill="true" applyBorder="true" applyAlignment="true">
      <alignment horizontal="right" vertical="center"/>
    </xf>
    <xf numFmtId="0" fontId="57" fillId="0" borderId="0" xfId="0" applyFont="true" applyFill="true">
      <alignment vertical="center"/>
    </xf>
    <xf numFmtId="0" fontId="58" fillId="0" borderId="0" xfId="0" applyFont="true" applyFill="true">
      <alignment vertical="center"/>
    </xf>
    <xf numFmtId="0" fontId="58" fillId="0" borderId="0" xfId="0" applyFont="true" applyFill="true" applyAlignment="true">
      <alignment horizontal="left" vertical="center"/>
    </xf>
    <xf numFmtId="0" fontId="0" fillId="0" borderId="0" xfId="0" applyFill="true" applyAlignment="true">
      <alignment horizontal="left" vertical="center"/>
    </xf>
    <xf numFmtId="0" fontId="0" fillId="0" borderId="1" xfId="0" applyFill="true" applyBorder="true" applyAlignment="true">
      <alignment horizontal="center" vertical="center"/>
    </xf>
    <xf numFmtId="0" fontId="47" fillId="0" borderId="1" xfId="0" applyFont="true" applyFill="true" applyBorder="true" applyAlignment="true">
      <alignment horizontal="center" vertical="center"/>
    </xf>
    <xf numFmtId="0" fontId="14" fillId="0" borderId="1" xfId="0" applyFont="true" applyFill="true" applyBorder="true" applyAlignment="true">
      <alignment horizontal="center" vertical="center"/>
    </xf>
    <xf numFmtId="0" fontId="48" fillId="0" borderId="1" xfId="0" applyFont="true" applyFill="true" applyBorder="true" applyAlignment="true">
      <alignment horizontal="center" vertical="center"/>
    </xf>
    <xf numFmtId="0" fontId="48" fillId="0" borderId="1" xfId="0" applyFont="true" applyFill="true" applyBorder="true" applyAlignment="true">
      <alignment horizontal="right" vertical="center"/>
    </xf>
    <xf numFmtId="0" fontId="51" fillId="0" borderId="6" xfId="4" applyNumberFormat="true" applyFont="true" applyFill="true" applyBorder="true" applyAlignment="true" applyProtection="true">
      <alignment horizontal="right" vertical="center" wrapText="true"/>
    </xf>
    <xf numFmtId="0" fontId="51" fillId="0" borderId="6" xfId="3" applyNumberFormat="true" applyFont="true" applyFill="true" applyBorder="true" applyAlignment="true" applyProtection="true">
      <alignment horizontal="right" vertical="center" wrapText="true"/>
    </xf>
    <xf numFmtId="0" fontId="51" fillId="3" borderId="6" xfId="4" applyNumberFormat="true" applyFont="true" applyFill="true" applyBorder="true" applyAlignment="true" applyProtection="true">
      <alignment horizontal="center" vertical="center"/>
    </xf>
    <xf numFmtId="0" fontId="29" fillId="0" borderId="6" xfId="4" applyNumberFormat="true" applyFont="true" applyFill="true" applyBorder="true" applyAlignment="true" applyProtection="true">
      <alignment horizontal="right" vertical="center" wrapText="true"/>
    </xf>
    <xf numFmtId="0" fontId="29" fillId="0" borderId="6" xfId="4" applyNumberFormat="true" applyFont="true" applyFill="true" applyBorder="true" applyAlignment="true" applyProtection="true">
      <alignment horizontal="right" vertical="center"/>
    </xf>
    <xf numFmtId="0" fontId="27" fillId="0" borderId="1" xfId="3" applyNumberFormat="true" applyFont="true" applyBorder="true" applyAlignment="true" applyProtection="true">
      <alignment horizontal="right" vertical="center" wrapText="true"/>
    </xf>
    <xf numFmtId="0" fontId="29" fillId="0" borderId="1" xfId="3" applyNumberFormat="true" applyFont="true" applyFill="true" applyBorder="true" applyAlignment="true" applyProtection="true">
      <alignment horizontal="right" vertical="center"/>
    </xf>
    <xf numFmtId="0" fontId="27" fillId="0" borderId="1" xfId="3" applyNumberFormat="true" applyFont="true" applyFill="true" applyBorder="true" applyAlignment="true" applyProtection="true">
      <alignment horizontal="right" vertical="center"/>
    </xf>
    <xf numFmtId="0" fontId="27" fillId="0" borderId="1" xfId="4" applyNumberFormat="true" applyFont="true" applyBorder="true" applyAlignment="true" applyProtection="true">
      <alignment horizontal="right" vertical="center"/>
    </xf>
    <xf numFmtId="0" fontId="27" fillId="0" borderId="1" xfId="4" applyNumberFormat="true" applyFont="true" applyFill="true" applyBorder="true" applyAlignment="true" applyProtection="true">
      <alignment horizontal="right" vertical="center"/>
    </xf>
    <xf numFmtId="0" fontId="27" fillId="0" borderId="6" xfId="3" applyNumberFormat="true" applyFont="true" applyBorder="true" applyAlignment="true" applyProtection="true">
      <alignment horizontal="right" vertical="center" wrapText="true"/>
    </xf>
    <xf numFmtId="0" fontId="27" fillId="0" borderId="6" xfId="3" applyNumberFormat="true" applyFont="true" applyFill="true" applyBorder="true" applyAlignment="true" applyProtection="true">
      <alignment horizontal="right" vertical="center" wrapText="true"/>
    </xf>
    <xf numFmtId="0" fontId="51" fillId="3" borderId="13" xfId="4" applyNumberFormat="true" applyFont="true" applyFill="true" applyBorder="true" applyAlignment="true" applyProtection="true">
      <alignment horizontal="center" vertical="center"/>
    </xf>
    <xf numFmtId="0" fontId="27" fillId="3" borderId="6" xfId="4" applyNumberFormat="true" applyFont="true" applyFill="true" applyBorder="true" applyAlignment="true" applyProtection="true">
      <alignment horizontal="center" vertical="center"/>
    </xf>
    <xf numFmtId="0" fontId="29" fillId="0" borderId="6" xfId="3" applyNumberFormat="true" applyFont="true" applyFill="true" applyBorder="true" applyAlignment="true" applyProtection="true">
      <alignment horizontal="right" vertical="center"/>
    </xf>
    <xf numFmtId="0" fontId="51" fillId="0" borderId="6" xfId="3" applyNumberFormat="true" applyFont="true" applyFill="true" applyBorder="true" applyAlignment="true" applyProtection="true">
      <alignment horizontal="right" vertical="center"/>
    </xf>
    <xf numFmtId="0" fontId="29" fillId="0" borderId="6" xfId="4" applyNumberFormat="true" applyFont="true" applyBorder="true" applyAlignment="true" applyProtection="true">
      <alignment horizontal="right" vertical="center"/>
    </xf>
    <xf numFmtId="0" fontId="51" fillId="0" borderId="6" xfId="4" applyNumberFormat="true" applyFont="true" applyBorder="true" applyAlignment="true" applyProtection="true">
      <alignment horizontal="right" vertical="center"/>
    </xf>
    <xf numFmtId="0" fontId="51" fillId="0" borderId="6" xfId="4" applyNumberFormat="true" applyFont="true" applyFill="true" applyBorder="true" applyAlignment="true" applyProtection="true">
      <alignment horizontal="right" vertical="center"/>
    </xf>
    <xf numFmtId="0" fontId="27" fillId="0" borderId="6" xfId="4" applyNumberFormat="true" applyFont="true" applyFill="true" applyBorder="true" applyAlignment="true" applyProtection="true">
      <alignment horizontal="right" vertical="center" wrapText="true"/>
    </xf>
    <xf numFmtId="0" fontId="27" fillId="3" borderId="1" xfId="3" applyNumberFormat="true" applyFont="true" applyFill="true" applyBorder="true" applyAlignment="true" applyProtection="true">
      <alignment horizontal="center" vertical="center" wrapText="true"/>
    </xf>
    <xf numFmtId="0" fontId="27" fillId="3" borderId="13" xfId="4" applyNumberFormat="true" applyFont="true" applyFill="true" applyBorder="true" applyAlignment="true" applyProtection="true">
      <alignment horizontal="center" vertical="center"/>
    </xf>
    <xf numFmtId="0" fontId="51" fillId="3" borderId="6" xfId="3" applyNumberFormat="true" applyFont="true" applyFill="true" applyBorder="true" applyAlignment="true" applyProtection="true">
      <alignment horizontal="center" vertical="center" wrapText="true"/>
    </xf>
    <xf numFmtId="0" fontId="27" fillId="3" borderId="6" xfId="3" applyNumberFormat="true" applyFont="true" applyFill="true" applyBorder="true" applyAlignment="true" applyProtection="true">
      <alignment horizontal="center" vertical="center" wrapText="true"/>
    </xf>
    <xf numFmtId="0" fontId="50" fillId="0" borderId="0" xfId="0" applyFont="true" applyFill="true" applyBorder="true" applyAlignment="true">
      <alignment horizontal="left" vertical="center" wrapText="true"/>
    </xf>
    <xf numFmtId="0" fontId="16" fillId="0" borderId="0" xfId="0" applyFont="true" applyFill="true" applyBorder="true" applyAlignment="true">
      <alignment horizontal="left" vertical="center" wrapText="true"/>
    </xf>
    <xf numFmtId="0" fontId="29" fillId="0" borderId="0" xfId="0" applyFont="true" applyFill="true">
      <alignment vertical="center"/>
    </xf>
    <xf numFmtId="0" fontId="59" fillId="0" borderId="0" xfId="0" applyFont="true" applyFill="true" applyBorder="true" applyAlignment="true">
      <alignment horizontal="center" vertical="center"/>
    </xf>
    <xf numFmtId="0" fontId="59" fillId="0" borderId="0" xfId="0" applyFont="true" applyFill="true" applyBorder="true" applyAlignment="true">
      <alignment horizontal="left" vertical="center" wrapText="true"/>
    </xf>
    <xf numFmtId="0" fontId="36" fillId="0" borderId="0" xfId="0" applyFont="true" applyFill="true" applyBorder="true">
      <alignment vertical="center"/>
    </xf>
    <xf numFmtId="0" fontId="36" fillId="0" borderId="0" xfId="0" applyFont="true" applyFill="true" applyBorder="true" applyAlignment="true">
      <alignment horizontal="left" vertical="center" wrapText="true"/>
    </xf>
    <xf numFmtId="0" fontId="16" fillId="0" borderId="1" xfId="0" applyFont="true" applyFill="true" applyBorder="true" applyAlignment="true">
      <alignment horizontal="center" vertical="center" wrapText="true"/>
    </xf>
    <xf numFmtId="0" fontId="60" fillId="0" borderId="1" xfId="0" applyFont="true" applyFill="true" applyBorder="true" applyAlignment="true">
      <alignment horizontal="center" vertical="center" wrapText="true"/>
    </xf>
    <xf numFmtId="0" fontId="61" fillId="0" borderId="1" xfId="0" applyFont="true" applyFill="true" applyBorder="true" applyAlignment="true">
      <alignment horizontal="center" vertical="center" wrapText="true"/>
    </xf>
    <xf numFmtId="0" fontId="61" fillId="0" borderId="1" xfId="0" applyFont="true" applyFill="true" applyBorder="true" applyAlignment="true">
      <alignment horizontal="left" vertical="center" wrapText="true"/>
    </xf>
    <xf numFmtId="0" fontId="16" fillId="0" borderId="1" xfId="0" applyFont="true" applyFill="true" applyBorder="true" applyAlignment="true">
      <alignment horizontal="center" vertical="center"/>
    </xf>
    <xf numFmtId="0" fontId="59" fillId="0" borderId="0" xfId="0" applyFont="true" applyFill="true" applyBorder="true" applyAlignment="true">
      <alignment horizontal="center" vertical="center" wrapText="true"/>
    </xf>
    <xf numFmtId="0" fontId="29" fillId="0" borderId="0" xfId="0" applyFont="true" applyFill="true" applyBorder="true" applyAlignment="true">
      <alignment horizontal="center" vertical="center"/>
    </xf>
    <xf numFmtId="0" fontId="60" fillId="0" borderId="1" xfId="58" applyFont="true" applyFill="true" applyBorder="true" applyAlignment="true" applyProtection="true">
      <alignment horizontal="center" vertical="center" wrapText="true"/>
    </xf>
    <xf numFmtId="0" fontId="60" fillId="0" borderId="1" xfId="0" applyFont="true" applyFill="true" applyBorder="true" applyAlignment="true">
      <alignment horizontal="left" vertical="center" wrapText="true"/>
    </xf>
    <xf numFmtId="0" fontId="62" fillId="0" borderId="0" xfId="0" applyFont="true" applyFill="true" applyAlignment="true">
      <alignment horizontal="center" vertical="center"/>
    </xf>
    <xf numFmtId="0" fontId="27" fillId="0" borderId="1" xfId="0" applyFont="true" applyFill="true" applyBorder="true" applyAlignment="true">
      <alignment horizontal="center" vertical="center"/>
    </xf>
    <xf numFmtId="0" fontId="0" fillId="0" borderId="1" xfId="0" applyFont="true" applyFill="true" applyBorder="true" applyAlignment="true">
      <alignment horizontal="center" vertical="center"/>
    </xf>
    <xf numFmtId="0" fontId="27" fillId="0" borderId="1" xfId="0" applyFont="true" applyFill="true" applyBorder="true" applyAlignment="true">
      <alignment horizontal="center" vertical="center" wrapText="true"/>
    </xf>
    <xf numFmtId="0" fontId="27" fillId="0" borderId="5" xfId="0" applyFont="true" applyFill="true" applyBorder="true" applyAlignment="true">
      <alignment horizontal="center" vertical="center"/>
    </xf>
    <xf numFmtId="0" fontId="27" fillId="0" borderId="5" xfId="0" applyNumberFormat="true" applyFont="true" applyFill="true" applyBorder="true" applyAlignment="true">
      <alignment horizontal="center" vertical="center" wrapText="true"/>
    </xf>
    <xf numFmtId="0" fontId="27" fillId="0" borderId="36" xfId="0" applyNumberFormat="true" applyFont="true" applyFill="true" applyBorder="true" applyAlignment="true">
      <alignment horizontal="center" vertical="center" wrapText="true"/>
    </xf>
    <xf numFmtId="0" fontId="0" fillId="0" borderId="1" xfId="0" applyNumberFormat="true" applyFont="true" applyFill="true" applyBorder="true" applyAlignment="true">
      <alignment horizontal="left" vertical="center" wrapText="true"/>
    </xf>
    <xf numFmtId="0" fontId="0" fillId="0" borderId="5" xfId="0" applyNumberFormat="true" applyFont="true" applyFill="true" applyBorder="true" applyAlignment="true">
      <alignment horizontal="left" vertical="center" wrapText="true"/>
    </xf>
    <xf numFmtId="0" fontId="27" fillId="0" borderId="1" xfId="0" applyNumberFormat="true" applyFont="true" applyFill="true" applyBorder="true" applyAlignment="true">
      <alignment vertical="center" wrapText="true"/>
    </xf>
    <xf numFmtId="0" fontId="0" fillId="0" borderId="5" xfId="0" applyNumberFormat="true" applyFont="true" applyFill="true" applyBorder="true" applyAlignment="true">
      <alignment horizontal="center" vertical="center" wrapText="true"/>
    </xf>
    <xf numFmtId="0" fontId="27" fillId="0" borderId="1" xfId="0" applyNumberFormat="true" applyFont="true" applyFill="true" applyBorder="true" applyAlignment="true">
      <alignment horizontal="center" vertical="center" wrapText="true"/>
    </xf>
    <xf numFmtId="0" fontId="0" fillId="0" borderId="1" xfId="0" applyNumberFormat="true" applyFont="true" applyFill="true" applyBorder="true" applyAlignment="true">
      <alignment horizontal="center" vertical="center"/>
    </xf>
    <xf numFmtId="0" fontId="0" fillId="0" borderId="36" xfId="0" applyNumberFormat="true" applyFont="true" applyFill="true" applyBorder="true" applyAlignment="true">
      <alignment horizontal="center" vertical="center" wrapText="true"/>
    </xf>
    <xf numFmtId="0" fontId="0" fillId="0" borderId="7" xfId="0" applyNumberFormat="true" applyFont="true" applyFill="true" applyBorder="true" applyAlignment="true">
      <alignment horizontal="center" vertical="center" wrapText="true"/>
    </xf>
    <xf numFmtId="0" fontId="0" fillId="0" borderId="1" xfId="0" applyNumberFormat="true" applyFont="true" applyFill="true" applyBorder="true" applyAlignment="true">
      <alignment horizontal="center" vertical="center" wrapText="true"/>
    </xf>
    <xf numFmtId="0" fontId="0" fillId="0" borderId="0" xfId="0" applyFont="true" applyFill="true" applyAlignment="true"/>
    <xf numFmtId="0" fontId="0" fillId="0" borderId="0" xfId="0" applyFill="true" applyAlignment="true">
      <alignment vertical="center"/>
    </xf>
    <xf numFmtId="0" fontId="63" fillId="0" borderId="0" xfId="0" applyNumberFormat="true" applyFont="true" applyFill="true" applyAlignment="true">
      <alignment horizontal="center" vertical="center" wrapText="true"/>
    </xf>
    <xf numFmtId="0" fontId="27" fillId="0" borderId="0" xfId="0" applyFont="true" applyFill="true" applyAlignment="true">
      <alignment horizontal="center" vertical="center"/>
    </xf>
    <xf numFmtId="0" fontId="64" fillId="0" borderId="1" xfId="0" applyNumberFormat="true" applyFont="true" applyFill="true" applyBorder="true" applyAlignment="true">
      <alignment horizontal="center" vertical="center" wrapText="true"/>
    </xf>
    <xf numFmtId="0" fontId="5" fillId="0" borderId="1" xfId="0" applyNumberFormat="true" applyFont="true" applyFill="true" applyBorder="true" applyAlignment="true">
      <alignment horizontal="center" vertical="center" wrapText="true"/>
    </xf>
    <xf numFmtId="0" fontId="46" fillId="0" borderId="1" xfId="0" applyNumberFormat="true" applyFont="true" applyFill="true" applyBorder="true" applyAlignment="true">
      <alignment horizontal="center" vertical="center" wrapText="true"/>
    </xf>
    <xf numFmtId="0" fontId="26" fillId="0" borderId="1" xfId="0" applyNumberFormat="true" applyFont="true" applyFill="true" applyBorder="true" applyAlignment="true">
      <alignment horizontal="center" vertical="center" wrapText="true"/>
    </xf>
    <xf numFmtId="0" fontId="5" fillId="0" borderId="1" xfId="0" applyNumberFormat="true" applyFont="true" applyFill="true" applyBorder="true" applyAlignment="true">
      <alignment horizontal="left" vertical="center" wrapText="true"/>
    </xf>
    <xf numFmtId="0" fontId="26" fillId="0" borderId="1" xfId="0" applyNumberFormat="true" applyFont="true" applyFill="true" applyBorder="true" applyAlignment="true">
      <alignment horizontal="center" vertical="center" textRotation="255" wrapText="true"/>
    </xf>
    <xf numFmtId="0" fontId="5" fillId="0" borderId="5" xfId="0" applyNumberFormat="true" applyFont="true" applyFill="true" applyBorder="true" applyAlignment="true">
      <alignment horizontal="center" vertical="center" textRotation="255" wrapText="true"/>
    </xf>
    <xf numFmtId="0" fontId="5" fillId="0" borderId="36" xfId="0" applyNumberFormat="true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5" fillId="0" borderId="36" xfId="0" applyNumberFormat="true" applyFont="true" applyFill="true" applyBorder="true" applyAlignment="true">
      <alignment horizontal="center" vertical="center" textRotation="255" wrapText="true"/>
    </xf>
    <xf numFmtId="0" fontId="5" fillId="0" borderId="5" xfId="0" applyNumberFormat="true" applyFont="true" applyFill="true" applyBorder="true" applyAlignment="true">
      <alignment horizontal="center" vertical="center" wrapText="true"/>
    </xf>
    <xf numFmtId="0" fontId="5" fillId="0" borderId="7" xfId="0" applyNumberFormat="true" applyFont="true" applyFill="true" applyBorder="true" applyAlignment="true">
      <alignment horizontal="center" vertical="center" textRotation="255" wrapText="true"/>
    </xf>
    <xf numFmtId="0" fontId="5" fillId="0" borderId="7" xfId="0" applyNumberFormat="true" applyFont="true" applyFill="true" applyBorder="true" applyAlignment="true">
      <alignment horizontal="center" vertical="center" wrapText="true"/>
    </xf>
    <xf numFmtId="9" fontId="5" fillId="0" borderId="1" xfId="0" applyNumberFormat="true" applyFont="true" applyFill="true" applyBorder="true" applyAlignment="true">
      <alignment horizontal="center" vertical="center" wrapText="true"/>
    </xf>
    <xf numFmtId="0" fontId="5" fillId="0" borderId="1" xfId="0" applyNumberFormat="true" applyFont="true" applyFill="true" applyBorder="true" applyAlignment="true" applyProtection="true">
      <alignment horizontal="center" vertical="center" wrapText="true"/>
    </xf>
    <xf numFmtId="0" fontId="0" fillId="0" borderId="0" xfId="0" applyFont="true" applyFill="true" applyAlignment="true">
      <alignment wrapText="true"/>
    </xf>
    <xf numFmtId="181" fontId="0" fillId="0" borderId="0" xfId="0" applyNumberFormat="true" applyFont="true" applyFill="true" applyAlignment="true"/>
    <xf numFmtId="0" fontId="65" fillId="0" borderId="0" xfId="0" applyFont="true" applyFill="true" applyAlignment="true">
      <alignment horizontal="left" vertical="center"/>
    </xf>
    <xf numFmtId="0" fontId="28" fillId="0" borderId="0" xfId="0" applyNumberFormat="true" applyFont="true" applyFill="true" applyAlignment="true">
      <alignment horizontal="center" vertical="center" wrapText="true"/>
    </xf>
    <xf numFmtId="181" fontId="66" fillId="0" borderId="0" xfId="0" applyNumberFormat="true" applyFont="true" applyFill="true" applyAlignment="true">
      <alignment horizontal="right" vertical="center" wrapText="true"/>
    </xf>
    <xf numFmtId="181" fontId="66" fillId="0" borderId="0" xfId="0" applyNumberFormat="true" applyFont="true" applyFill="true" applyAlignment="true">
      <alignment horizontal="center" vertical="center" wrapText="true"/>
    </xf>
    <xf numFmtId="0" fontId="67" fillId="0" borderId="11" xfId="0" applyFont="true" applyFill="true" applyBorder="true" applyAlignment="true">
      <alignment horizontal="center" vertical="center" wrapText="true"/>
    </xf>
    <xf numFmtId="181" fontId="68" fillId="0" borderId="1" xfId="0" applyNumberFormat="true" applyFont="true" applyFill="true" applyBorder="true" applyAlignment="true">
      <alignment horizontal="center" vertical="center" wrapText="true"/>
    </xf>
    <xf numFmtId="0" fontId="69" fillId="0" borderId="6" xfId="0" applyFont="true" applyFill="true" applyBorder="true" applyAlignment="true">
      <alignment horizontal="left" vertical="center"/>
    </xf>
    <xf numFmtId="0" fontId="69" fillId="0" borderId="9" xfId="0" applyFont="true" applyFill="true" applyBorder="true" applyAlignment="true">
      <alignment horizontal="center" vertical="center"/>
    </xf>
    <xf numFmtId="0" fontId="67" fillId="0" borderId="13" xfId="0" applyFont="true" applyFill="true" applyBorder="true" applyAlignment="true">
      <alignment horizontal="center" vertical="center" wrapText="true"/>
    </xf>
    <xf numFmtId="177" fontId="70" fillId="0" borderId="1" xfId="2" applyNumberFormat="true" applyFont="true" applyFill="true" applyBorder="true" applyAlignment="true" applyProtection="true">
      <alignment horizontal="center" vertical="center" wrapText="true"/>
    </xf>
    <xf numFmtId="0" fontId="68" fillId="0" borderId="1" xfId="0" applyFont="true" applyFill="true" applyBorder="true" applyAlignment="true">
      <alignment horizontal="center" vertical="center" wrapText="true"/>
    </xf>
    <xf numFmtId="177" fontId="68" fillId="0" borderId="1" xfId="0" applyNumberFormat="true" applyFont="true" applyFill="true" applyBorder="true" applyAlignment="true">
      <alignment horizontal="right" vertical="center"/>
    </xf>
    <xf numFmtId="0" fontId="71" fillId="0" borderId="1" xfId="0" applyFont="true" applyFill="true" applyBorder="true" applyAlignment="true">
      <alignment horizontal="center" vertical="center" wrapText="true"/>
    </xf>
    <xf numFmtId="177" fontId="0" fillId="0" borderId="1" xfId="0" applyNumberFormat="true" applyFont="true" applyFill="true" applyBorder="true" applyAlignment="true">
      <alignment horizontal="right" vertical="center"/>
    </xf>
    <xf numFmtId="0" fontId="72" fillId="0" borderId="1" xfId="0" applyFont="true" applyFill="true" applyBorder="true" applyAlignment="true">
      <alignment horizontal="center" vertical="center" wrapText="true"/>
    </xf>
    <xf numFmtId="177" fontId="73" fillId="0" borderId="1" xfId="0" applyNumberFormat="true" applyFont="true" applyFill="true" applyBorder="true" applyAlignment="true">
      <alignment horizontal="right" vertical="center"/>
    </xf>
    <xf numFmtId="177" fontId="27" fillId="0" borderId="1" xfId="0" applyNumberFormat="true" applyFont="true" applyFill="true" applyBorder="true" applyAlignment="true">
      <alignment horizontal="right" vertical="center"/>
    </xf>
    <xf numFmtId="177" fontId="73" fillId="0" borderId="1" xfId="5" applyNumberFormat="true" applyFont="true" applyFill="true" applyBorder="true" applyAlignment="true" applyProtection="true">
      <alignment horizontal="right" vertical="center"/>
    </xf>
    <xf numFmtId="0" fontId="71" fillId="0" borderId="1" xfId="0" applyFont="true" applyFill="true" applyBorder="true" applyAlignment="true">
      <alignment horizontal="right" vertical="center" wrapText="true"/>
    </xf>
    <xf numFmtId="177" fontId="71" fillId="0" borderId="1" xfId="0" applyNumberFormat="true" applyFont="true" applyFill="true" applyBorder="true" applyAlignment="true">
      <alignment horizontal="right" vertical="center"/>
    </xf>
    <xf numFmtId="0" fontId="72" fillId="0" borderId="1" xfId="0" applyFont="true" applyFill="true" applyBorder="true" applyAlignment="true">
      <alignment horizontal="right" vertical="center" wrapText="true"/>
    </xf>
    <xf numFmtId="177" fontId="72" fillId="0" borderId="1" xfId="0" applyNumberFormat="true" applyFont="true" applyFill="true" applyBorder="true" applyAlignment="true">
      <alignment horizontal="right" vertical="center"/>
    </xf>
    <xf numFmtId="0" fontId="26" fillId="0" borderId="1" xfId="3" applyFont="true" applyFill="true" applyBorder="true" applyAlignment="true" applyProtection="true">
      <alignment horizontal="center" vertical="center" wrapText="true"/>
    </xf>
    <xf numFmtId="0" fontId="5" fillId="0" borderId="1" xfId="6" applyNumberFormat="true" applyFont="true" applyFill="true" applyBorder="true" applyAlignment="true">
      <alignment horizontal="right" vertical="center" wrapText="true"/>
    </xf>
    <xf numFmtId="0" fontId="5" fillId="0" borderId="1" xfId="45" applyNumberFormat="true" applyFont="true" applyFill="true" applyBorder="true" applyAlignment="true">
      <alignment horizontal="right" vertical="center" wrapText="true"/>
    </xf>
    <xf numFmtId="0" fontId="26" fillId="0" borderId="1" xfId="3" applyNumberFormat="true" applyFont="true" applyFill="true" applyBorder="true" applyAlignment="true" applyProtection="true">
      <alignment horizontal="center" vertical="center" wrapText="true"/>
    </xf>
    <xf numFmtId="0" fontId="26" fillId="0" borderId="1" xfId="45" applyNumberFormat="true" applyFont="true" applyFill="true" applyBorder="true" applyAlignment="true">
      <alignment horizontal="center" vertical="center" wrapText="true"/>
    </xf>
    <xf numFmtId="181" fontId="27" fillId="0" borderId="0" xfId="0" applyNumberFormat="true" applyFont="true" applyFill="true" applyAlignment="true"/>
    <xf numFmtId="0" fontId="69" fillId="0" borderId="3" xfId="0" applyFont="true" applyFill="true" applyBorder="true" applyAlignment="true">
      <alignment horizontal="center" vertical="center"/>
    </xf>
  </cellXfs>
  <cellStyles count="62">
    <cellStyle name="常规" xfId="0" builtinId="0"/>
    <cellStyle name="常规_Sheet1_1" xfId="1"/>
    <cellStyle name="常规_Sheet1" xfId="2"/>
    <cellStyle name="常规 100" xfId="3"/>
    <cellStyle name="常规_中央、省全年下达数_3" xfId="4"/>
    <cellStyle name="常规_省预拨测算" xfId="5"/>
    <cellStyle name="常规_测算表2_6" xfId="6"/>
    <cellStyle name="常规_测算表2_5" xfId="7"/>
    <cellStyle name="40% - 强调文字颜色 6" xfId="8" builtinId="51"/>
    <cellStyle name="20% - 强调文字颜色 6" xfId="9" builtinId="50"/>
    <cellStyle name="强调文字颜色 6" xfId="10" builtinId="49"/>
    <cellStyle name="40% - 强调文字颜色 5" xfId="11" builtinId="47"/>
    <cellStyle name="20% - 强调文字颜色 5" xfId="12" builtinId="46"/>
    <cellStyle name="常规_2007年总人数" xfId="13"/>
    <cellStyle name="强调文字颜色 5" xfId="14" builtinId="45"/>
    <cellStyle name="40% - 强调文字颜色 4" xfId="15" builtinId="43"/>
    <cellStyle name="标题 3" xfId="16" builtinId="18"/>
    <cellStyle name="常规_2006月报格式通知的附件（修改）" xfId="17"/>
    <cellStyle name="常规_测算表2_4" xfId="18"/>
    <cellStyle name="解释性文本" xfId="19" builtinId="53"/>
    <cellStyle name="汇总" xfId="20" builtinId="25"/>
    <cellStyle name="百分比" xfId="21" builtinId="5"/>
    <cellStyle name="千位分隔" xfId="22" builtinId="3"/>
    <cellStyle name="标题 2" xfId="23" builtinId="17"/>
    <cellStyle name="货币[0]" xfId="24" builtinId="7"/>
    <cellStyle name="常规_Sheet1_9" xfId="25"/>
    <cellStyle name="60% - 强调文字颜色 4" xfId="26" builtinId="44"/>
    <cellStyle name="警告文本" xfId="27" builtinId="11"/>
    <cellStyle name="20% - 强调文字颜色 2" xfId="28" builtinId="34"/>
    <cellStyle name="60% - 强调文字颜色 5" xfId="29" builtinId="48"/>
    <cellStyle name="标题 1" xfId="30" builtinId="16"/>
    <cellStyle name="超链接" xfId="31" builtinId="8"/>
    <cellStyle name="20% - 强调文字颜色 3" xfId="32" builtinId="38"/>
    <cellStyle name="货币" xfId="33" builtinId="4"/>
    <cellStyle name="20% - 强调文字颜色 4" xfId="34" builtinId="42"/>
    <cellStyle name="计算" xfId="35" builtinId="22"/>
    <cellStyle name="已访问的超链接" xfId="36" builtinId="9"/>
    <cellStyle name="千位分隔[0]" xfId="37" builtinId="6"/>
    <cellStyle name="强调文字颜色 4" xfId="38" builtinId="41"/>
    <cellStyle name="40% - 强调文字颜色 3" xfId="39" builtinId="39"/>
    <cellStyle name="60% - 强调文字颜色 6" xfId="40" builtinId="52"/>
    <cellStyle name="输入" xfId="41" builtinId="20"/>
    <cellStyle name="输出" xfId="42" builtinId="21"/>
    <cellStyle name="检查单元格" xfId="43" builtinId="23"/>
    <cellStyle name="链接单元格" xfId="44" builtinId="24"/>
    <cellStyle name="常规_测算表2_7" xfId="45"/>
    <cellStyle name="60% - 强调文字颜色 1" xfId="46" builtinId="32"/>
    <cellStyle name="60% - 强调文字颜色 3" xfId="47" builtinId="40"/>
    <cellStyle name="注释" xfId="48" builtinId="10"/>
    <cellStyle name="标题" xfId="49" builtinId="15"/>
    <cellStyle name="好" xfId="50" builtinId="26"/>
    <cellStyle name="标题 4" xfId="51" builtinId="19"/>
    <cellStyle name="强调文字颜色 1" xfId="52" builtinId="29"/>
    <cellStyle name="适中" xfId="53" builtinId="28"/>
    <cellStyle name="20% - 强调文字颜色 1" xfId="54" builtinId="30"/>
    <cellStyle name="差" xfId="55" builtinId="27"/>
    <cellStyle name="强调文字颜色 2" xfId="56" builtinId="33"/>
    <cellStyle name="40% - 强调文字颜色 1" xfId="57" builtinId="31"/>
    <cellStyle name="常规 2" xfId="58"/>
    <cellStyle name="60% - 强调文字颜色 2" xfId="59" builtinId="36"/>
    <cellStyle name="40% - 强调文字颜色 2" xfId="60" builtinId="35"/>
    <cellStyle name="强调文字颜色 3" xfId="61" builtinId="3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32"/>
  <sheetViews>
    <sheetView tabSelected="1" workbookViewId="0">
      <selection activeCell="C6" sqref="C6"/>
    </sheetView>
  </sheetViews>
  <sheetFormatPr defaultColWidth="9" defaultRowHeight="15.75"/>
  <cols>
    <col min="1" max="1" width="27" style="461" customWidth="true"/>
    <col min="2" max="2" width="12.25" style="481" customWidth="true"/>
    <col min="3" max="3" width="11.375" style="461" customWidth="true"/>
    <col min="4" max="4" width="11.75" style="170" customWidth="true"/>
    <col min="5" max="5" width="11.875" style="170" customWidth="true"/>
    <col min="6" max="6" width="11.5" style="170" customWidth="true"/>
    <col min="7" max="16382" width="9" style="461"/>
  </cols>
  <sheetData>
    <row r="1" s="461" customFormat="true" ht="30" customHeight="true" spans="1:16384">
      <c r="A1" s="482" t="s">
        <v>0</v>
      </c>
      <c r="B1" s="481"/>
      <c r="D1" s="170"/>
      <c r="E1" s="170"/>
      <c r="F1" s="170"/>
      <c r="XFC1"/>
      <c r="XFD1"/>
    </row>
    <row r="2" s="461" customFormat="true" ht="46" customHeight="true" spans="1:6">
      <c r="A2" s="483" t="s">
        <v>1</v>
      </c>
      <c r="B2" s="483"/>
      <c r="C2" s="483"/>
      <c r="D2" s="483"/>
      <c r="E2" s="483"/>
      <c r="F2" s="483"/>
    </row>
    <row r="3" s="461" customFormat="true" ht="21" customHeight="true" spans="1:6">
      <c r="A3" s="484" t="s">
        <v>2</v>
      </c>
      <c r="B3" s="484"/>
      <c r="C3" s="484"/>
      <c r="D3" s="485"/>
      <c r="E3" s="485"/>
      <c r="F3" s="485"/>
    </row>
    <row r="4" s="461" customFormat="true" ht="24" customHeight="true" spans="1:6">
      <c r="A4" s="486" t="s">
        <v>3</v>
      </c>
      <c r="B4" s="487" t="s">
        <v>4</v>
      </c>
      <c r="C4" s="488" t="s">
        <v>5</v>
      </c>
      <c r="D4" s="489"/>
      <c r="E4" s="489"/>
      <c r="F4" s="510"/>
    </row>
    <row r="5" s="461" customFormat="true" ht="60" customHeight="true" spans="1:6">
      <c r="A5" s="490"/>
      <c r="B5" s="487"/>
      <c r="C5" s="491" t="s">
        <v>6</v>
      </c>
      <c r="D5" s="491" t="s">
        <v>7</v>
      </c>
      <c r="E5" s="491" t="s">
        <v>8</v>
      </c>
      <c r="F5" s="491" t="s">
        <v>9</v>
      </c>
    </row>
    <row r="6" s="461" customFormat="true" ht="24" customHeight="true" spans="1:6">
      <c r="A6" s="492" t="s">
        <v>10</v>
      </c>
      <c r="B6" s="493">
        <f>SUM(C6:F6)</f>
        <v>3000</v>
      </c>
      <c r="C6" s="493">
        <f t="shared" ref="C6:F6" si="0">C7+C12+C13+C14+C16+C18+C20+C22+C23+C24+C25+C26+C27+C28+C29+C30+C31</f>
        <v>1761</v>
      </c>
      <c r="D6" s="493">
        <f t="shared" si="0"/>
        <v>654</v>
      </c>
      <c r="E6" s="493">
        <f t="shared" si="0"/>
        <v>344</v>
      </c>
      <c r="F6" s="493">
        <f t="shared" si="0"/>
        <v>241</v>
      </c>
    </row>
    <row r="7" s="461" customFormat="true" ht="24" customHeight="true" spans="1:6">
      <c r="A7" s="492" t="s">
        <v>11</v>
      </c>
      <c r="B7" s="493">
        <f>SUM(B8:B11)</f>
        <v>523</v>
      </c>
      <c r="C7" s="493"/>
      <c r="D7" s="493">
        <f>SUM(D8:D11)</f>
        <v>138</v>
      </c>
      <c r="E7" s="493">
        <f>SUM(E8:E11)</f>
        <v>144</v>
      </c>
      <c r="F7" s="493">
        <f>SUM(F8:F11)</f>
        <v>241</v>
      </c>
    </row>
    <row r="8" s="461" customFormat="true" ht="24" customHeight="true" spans="1:14">
      <c r="A8" s="492"/>
      <c r="B8" s="493"/>
      <c r="C8" s="493"/>
      <c r="D8" s="493"/>
      <c r="E8" s="493"/>
      <c r="F8" s="493"/>
      <c r="N8" s="480"/>
    </row>
    <row r="9" s="461" customFormat="true" ht="24" customHeight="true" spans="1:6">
      <c r="A9" s="494" t="s">
        <v>12</v>
      </c>
      <c r="B9" s="493">
        <f>SUM(C9:F9)</f>
        <v>57</v>
      </c>
      <c r="C9" s="495"/>
      <c r="D9" s="495">
        <v>57</v>
      </c>
      <c r="E9" s="495"/>
      <c r="F9" s="495"/>
    </row>
    <row r="10" s="461" customFormat="true" ht="24" customHeight="true" spans="1:6">
      <c r="A10" s="494" t="s">
        <v>13</v>
      </c>
      <c r="B10" s="493">
        <f>SUM(C10:F10)</f>
        <v>387</v>
      </c>
      <c r="C10" s="495"/>
      <c r="D10" s="495">
        <v>5</v>
      </c>
      <c r="E10" s="495">
        <v>144</v>
      </c>
      <c r="F10" s="495">
        <v>238</v>
      </c>
    </row>
    <row r="11" s="461" customFormat="true" ht="24" customHeight="true" spans="1:6">
      <c r="A11" s="496" t="s">
        <v>14</v>
      </c>
      <c r="B11" s="497">
        <v>79</v>
      </c>
      <c r="C11" s="495"/>
      <c r="D11" s="495">
        <v>76</v>
      </c>
      <c r="E11" s="495"/>
      <c r="F11" s="495">
        <v>3</v>
      </c>
    </row>
    <row r="12" s="461" customFormat="true" ht="30" customHeight="true" spans="1:6">
      <c r="A12" s="492" t="s">
        <v>15</v>
      </c>
      <c r="B12" s="493">
        <f>SUM(C12:F12)</f>
        <v>100</v>
      </c>
      <c r="C12" s="493"/>
      <c r="D12" s="493"/>
      <c r="E12" s="493">
        <v>100</v>
      </c>
      <c r="F12" s="493"/>
    </row>
    <row r="13" s="461" customFormat="true" ht="24" customHeight="true" spans="1:6">
      <c r="A13" s="492" t="s">
        <v>16</v>
      </c>
      <c r="B13" s="493">
        <f>SUM(C13:F13)</f>
        <v>100</v>
      </c>
      <c r="C13" s="498"/>
      <c r="D13" s="498"/>
      <c r="E13" s="498">
        <v>100</v>
      </c>
      <c r="F13" s="498"/>
    </row>
    <row r="14" s="461" customFormat="true" ht="24" customHeight="true" spans="1:6">
      <c r="A14" s="492" t="s">
        <v>17</v>
      </c>
      <c r="B14" s="493">
        <f>SUM(C14:F14)</f>
        <v>300</v>
      </c>
      <c r="C14" s="499">
        <f>C15</f>
        <v>300</v>
      </c>
      <c r="D14" s="499"/>
      <c r="E14" s="499"/>
      <c r="F14" s="499"/>
    </row>
    <row r="15" s="461" customFormat="true" ht="24" customHeight="true" spans="1:6">
      <c r="A15" s="500" t="s">
        <v>18</v>
      </c>
      <c r="B15" s="501">
        <f>SUM(C15:F15)</f>
        <v>300</v>
      </c>
      <c r="C15" s="495">
        <v>300</v>
      </c>
      <c r="D15" s="495"/>
      <c r="E15" s="495"/>
      <c r="F15" s="495"/>
    </row>
    <row r="16" s="461" customFormat="true" ht="24" customHeight="true" spans="1:6">
      <c r="A16" s="492" t="s">
        <v>19</v>
      </c>
      <c r="B16" s="493">
        <f>SUM(C16:F16)</f>
        <v>421</v>
      </c>
      <c r="C16" s="499">
        <f>C17</f>
        <v>421</v>
      </c>
      <c r="D16" s="499"/>
      <c r="E16" s="499"/>
      <c r="F16" s="499"/>
    </row>
    <row r="17" s="461" customFormat="true" ht="24" customHeight="true" spans="1:6">
      <c r="A17" s="502" t="s">
        <v>20</v>
      </c>
      <c r="B17" s="503">
        <f t="shared" ref="B17:B31" si="1">SUM(C17:F17)</f>
        <v>421</v>
      </c>
      <c r="C17" s="495">
        <v>421</v>
      </c>
      <c r="D17" s="495"/>
      <c r="E17" s="495"/>
      <c r="F17" s="495"/>
    </row>
    <row r="18" s="461" customFormat="true" ht="24" customHeight="true" spans="1:6">
      <c r="A18" s="504" t="s">
        <v>21</v>
      </c>
      <c r="B18" s="493">
        <f>B19</f>
        <v>65</v>
      </c>
      <c r="C18" s="493"/>
      <c r="D18" s="493">
        <f>D19</f>
        <v>65</v>
      </c>
      <c r="E18" s="493"/>
      <c r="F18" s="493"/>
    </row>
    <row r="19" s="461" customFormat="true" ht="24" customHeight="true" spans="1:6">
      <c r="A19" s="505" t="s">
        <v>22</v>
      </c>
      <c r="B19" s="501">
        <f t="shared" si="1"/>
        <v>65</v>
      </c>
      <c r="C19" s="495"/>
      <c r="D19" s="495">
        <v>65</v>
      </c>
      <c r="E19" s="495"/>
      <c r="F19" s="495"/>
    </row>
    <row r="20" s="461" customFormat="true" ht="24" customHeight="true" spans="1:6">
      <c r="A20" s="492" t="s">
        <v>23</v>
      </c>
      <c r="B20" s="493">
        <f t="shared" si="1"/>
        <v>13</v>
      </c>
      <c r="C20" s="499"/>
      <c r="D20" s="499">
        <f>D21</f>
        <v>13</v>
      </c>
      <c r="E20" s="499"/>
      <c r="F20" s="499"/>
    </row>
    <row r="21" s="461" customFormat="true" ht="24" customHeight="true" spans="1:6">
      <c r="A21" s="506" t="s">
        <v>24</v>
      </c>
      <c r="B21" s="501">
        <f t="shared" si="1"/>
        <v>13</v>
      </c>
      <c r="C21" s="495"/>
      <c r="D21" s="495">
        <v>13</v>
      </c>
      <c r="E21" s="495"/>
      <c r="F21" s="495"/>
    </row>
    <row r="22" s="461" customFormat="true" ht="24" customHeight="true" spans="1:6">
      <c r="A22" s="492" t="s">
        <v>25</v>
      </c>
      <c r="B22" s="493">
        <f t="shared" si="1"/>
        <v>50</v>
      </c>
      <c r="C22" s="498"/>
      <c r="D22" s="498">
        <v>50</v>
      </c>
      <c r="E22" s="498"/>
      <c r="F22" s="498"/>
    </row>
    <row r="23" s="461" customFormat="true" ht="24" customHeight="true" spans="1:6">
      <c r="A23" s="492" t="s">
        <v>26</v>
      </c>
      <c r="B23" s="493">
        <f t="shared" si="1"/>
        <v>300</v>
      </c>
      <c r="C23" s="498">
        <v>300</v>
      </c>
      <c r="D23" s="498"/>
      <c r="E23" s="498"/>
      <c r="F23" s="498"/>
    </row>
    <row r="24" s="461" customFormat="true" ht="24" customHeight="true" spans="1:6">
      <c r="A24" s="492" t="s">
        <v>27</v>
      </c>
      <c r="B24" s="493">
        <f t="shared" si="1"/>
        <v>170</v>
      </c>
      <c r="C24" s="498">
        <v>150</v>
      </c>
      <c r="D24" s="498">
        <v>20</v>
      </c>
      <c r="E24" s="498"/>
      <c r="F24" s="498"/>
    </row>
    <row r="25" s="461" customFormat="true" ht="24" customHeight="true" spans="1:6">
      <c r="A25" s="492" t="s">
        <v>28</v>
      </c>
      <c r="B25" s="493">
        <f t="shared" si="1"/>
        <v>90</v>
      </c>
      <c r="C25" s="498">
        <v>90</v>
      </c>
      <c r="D25" s="498"/>
      <c r="E25" s="498"/>
      <c r="F25" s="498"/>
    </row>
    <row r="26" s="461" customFormat="true" ht="24" customHeight="true" spans="1:6">
      <c r="A26" s="492" t="s">
        <v>29</v>
      </c>
      <c r="B26" s="493">
        <f t="shared" si="1"/>
        <v>170</v>
      </c>
      <c r="C26" s="498"/>
      <c r="D26" s="498">
        <v>170</v>
      </c>
      <c r="E26" s="498"/>
      <c r="F26" s="498"/>
    </row>
    <row r="27" s="461" customFormat="true" ht="24" customHeight="true" spans="1:6">
      <c r="A27" s="492" t="s">
        <v>30</v>
      </c>
      <c r="B27" s="493">
        <f t="shared" si="1"/>
        <v>35</v>
      </c>
      <c r="C27" s="498"/>
      <c r="D27" s="498">
        <v>35</v>
      </c>
      <c r="E27" s="498"/>
      <c r="F27" s="498"/>
    </row>
    <row r="28" s="461" customFormat="true" ht="24" customHeight="true" spans="1:6">
      <c r="A28" s="492" t="s">
        <v>31</v>
      </c>
      <c r="B28" s="493">
        <f t="shared" si="1"/>
        <v>300</v>
      </c>
      <c r="C28" s="498">
        <v>200</v>
      </c>
      <c r="D28" s="498">
        <v>100</v>
      </c>
      <c r="E28" s="498"/>
      <c r="F28" s="498"/>
    </row>
    <row r="29" s="461" customFormat="true" ht="24" customHeight="true" spans="1:6">
      <c r="A29" s="492" t="s">
        <v>32</v>
      </c>
      <c r="B29" s="493">
        <f t="shared" si="1"/>
        <v>53</v>
      </c>
      <c r="C29" s="498"/>
      <c r="D29" s="498">
        <v>53</v>
      </c>
      <c r="E29" s="498"/>
      <c r="F29" s="498"/>
    </row>
    <row r="30" s="461" customFormat="true" ht="24" customHeight="true" spans="1:6">
      <c r="A30" s="507" t="s">
        <v>33</v>
      </c>
      <c r="B30" s="493">
        <f t="shared" si="1"/>
        <v>10</v>
      </c>
      <c r="C30" s="498"/>
      <c r="D30" s="498">
        <v>10</v>
      </c>
      <c r="E30" s="498"/>
      <c r="F30" s="498"/>
    </row>
    <row r="31" s="461" customFormat="true" ht="24" customHeight="true" spans="1:6">
      <c r="A31" s="508" t="s">
        <v>34</v>
      </c>
      <c r="B31" s="493">
        <f t="shared" si="1"/>
        <v>300</v>
      </c>
      <c r="C31" s="498">
        <v>300</v>
      </c>
      <c r="D31" s="498"/>
      <c r="E31" s="498"/>
      <c r="F31" s="498"/>
    </row>
    <row r="32" s="461" customFormat="true" spans="2:16384">
      <c r="B32" s="509"/>
      <c r="D32" s="170"/>
      <c r="E32" s="170"/>
      <c r="F32" s="170"/>
      <c r="XFC32"/>
      <c r="XFD32"/>
    </row>
  </sheetData>
  <mergeCells count="5">
    <mergeCell ref="A2:F2"/>
    <mergeCell ref="A3:F3"/>
    <mergeCell ref="C4:F4"/>
    <mergeCell ref="A4:A5"/>
    <mergeCell ref="B4:B5"/>
  </mergeCells>
  <printOptions horizontalCentered="true"/>
  <pageMargins left="0.751388888888889" right="0.751388888888889" top="1" bottom="1" header="0.5" footer="0.5"/>
  <pageSetup paperSize="9" orientation="portrait" horizontalDpi="600"/>
  <headerFooter/>
  <ignoredErrors>
    <ignoredError sqref="B18" formula="true"/>
    <ignoredError sqref="E7" formulaRange="true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6"/>
  <sheetViews>
    <sheetView topLeftCell="A11" workbookViewId="0">
      <selection activeCell="R4" sqref="R4"/>
    </sheetView>
  </sheetViews>
  <sheetFormatPr defaultColWidth="9" defaultRowHeight="35" customHeight="true" outlineLevelCol="4"/>
  <cols>
    <col min="1" max="4" width="15.625" style="164" customWidth="true"/>
    <col min="5" max="5" width="15.625" style="170" customWidth="true"/>
    <col min="6" max="211" width="9" style="164"/>
    <col min="244" max="16384" width="9" style="164"/>
  </cols>
  <sheetData>
    <row r="1" s="164" customFormat="true" ht="77" customHeight="true" spans="1:5">
      <c r="A1" s="171" t="s">
        <v>677</v>
      </c>
      <c r="B1" s="171"/>
      <c r="C1" s="171"/>
      <c r="D1" s="171"/>
      <c r="E1" s="171"/>
    </row>
    <row r="2" s="164" customFormat="true" customHeight="true" spans="1:5">
      <c r="A2" s="172" t="s">
        <v>678</v>
      </c>
      <c r="B2" s="173" t="s">
        <v>679</v>
      </c>
      <c r="C2" s="174"/>
      <c r="D2" s="174"/>
      <c r="E2" s="182"/>
    </row>
    <row r="3" s="169" customFormat="true" ht="92" customHeight="true" spans="1:5">
      <c r="A3" s="172"/>
      <c r="B3" s="175"/>
      <c r="C3" s="176"/>
      <c r="D3" s="176"/>
      <c r="E3" s="183"/>
    </row>
    <row r="4" s="164" customFormat="true" ht="94" customHeight="true" spans="1:5">
      <c r="A4" s="172" t="s">
        <v>680</v>
      </c>
      <c r="B4" s="177" t="s">
        <v>681</v>
      </c>
      <c r="C4" s="177" t="s">
        <v>682</v>
      </c>
      <c r="D4" s="177" t="s">
        <v>683</v>
      </c>
      <c r="E4" s="177" t="s">
        <v>684</v>
      </c>
    </row>
    <row r="5" s="164" customFormat="true" customHeight="true" spans="1:5">
      <c r="A5" s="178" t="s">
        <v>15</v>
      </c>
      <c r="B5" s="178">
        <v>97</v>
      </c>
      <c r="C5" s="179">
        <v>29</v>
      </c>
      <c r="D5" s="179" t="s">
        <v>685</v>
      </c>
      <c r="E5" s="184">
        <v>20</v>
      </c>
    </row>
    <row r="6" s="164" customFormat="true" customHeight="true" spans="1:5">
      <c r="A6" s="178" t="s">
        <v>686</v>
      </c>
      <c r="B6" s="178">
        <v>94.9</v>
      </c>
      <c r="C6" s="179">
        <v>28</v>
      </c>
      <c r="D6" s="179" t="s">
        <v>687</v>
      </c>
      <c r="E6" s="184">
        <v>20</v>
      </c>
    </row>
    <row r="7" s="164" customFormat="true" customHeight="true" spans="1:5">
      <c r="A7" s="178" t="s">
        <v>688</v>
      </c>
      <c r="B7" s="178">
        <v>94.8</v>
      </c>
      <c r="C7" s="179">
        <v>28</v>
      </c>
      <c r="D7" s="179" t="s">
        <v>689</v>
      </c>
      <c r="E7" s="184">
        <v>20</v>
      </c>
    </row>
    <row r="8" s="164" customFormat="true" customHeight="true" spans="1:5">
      <c r="A8" s="178" t="s">
        <v>663</v>
      </c>
      <c r="B8" s="178">
        <v>95.1</v>
      </c>
      <c r="C8" s="179">
        <v>29</v>
      </c>
      <c r="D8" s="179" t="s">
        <v>690</v>
      </c>
      <c r="E8" s="184">
        <v>20</v>
      </c>
    </row>
    <row r="9" s="164" customFormat="true" customHeight="true" spans="1:5">
      <c r="A9" s="178" t="s">
        <v>691</v>
      </c>
      <c r="B9" s="178">
        <v>94</v>
      </c>
      <c r="C9" s="179">
        <v>28</v>
      </c>
      <c r="D9" s="179" t="s">
        <v>692</v>
      </c>
      <c r="E9" s="184">
        <v>20</v>
      </c>
    </row>
    <row r="10" s="164" customFormat="true" customHeight="true" spans="1:5">
      <c r="A10" s="178" t="s">
        <v>664</v>
      </c>
      <c r="B10" s="178">
        <v>92.4</v>
      </c>
      <c r="C10" s="179">
        <v>27</v>
      </c>
      <c r="D10" s="179" t="s">
        <v>693</v>
      </c>
      <c r="E10" s="184">
        <v>19</v>
      </c>
    </row>
    <row r="11" s="164" customFormat="true" customHeight="true" spans="1:5">
      <c r="A11" s="178" t="s">
        <v>665</v>
      </c>
      <c r="B11" s="178">
        <v>89.4</v>
      </c>
      <c r="C11" s="179">
        <v>27</v>
      </c>
      <c r="D11" s="179" t="s">
        <v>694</v>
      </c>
      <c r="E11" s="184">
        <v>20</v>
      </c>
    </row>
    <row r="12" s="164" customFormat="true" customHeight="true" spans="1:5">
      <c r="A12" s="178" t="s">
        <v>666</v>
      </c>
      <c r="B12" s="178">
        <v>91.4</v>
      </c>
      <c r="C12" s="179">
        <v>27</v>
      </c>
      <c r="D12" s="179" t="s">
        <v>695</v>
      </c>
      <c r="E12" s="184">
        <v>20</v>
      </c>
    </row>
    <row r="13" s="164" customFormat="true" customHeight="true" spans="1:5">
      <c r="A13" s="178" t="s">
        <v>667</v>
      </c>
      <c r="B13" s="178">
        <v>95.4</v>
      </c>
      <c r="C13" s="179">
        <v>28</v>
      </c>
      <c r="D13" s="179" t="s">
        <v>696</v>
      </c>
      <c r="E13" s="184">
        <v>20</v>
      </c>
    </row>
    <row r="14" s="164" customFormat="true" customHeight="true" spans="1:5">
      <c r="A14" s="178" t="s">
        <v>668</v>
      </c>
      <c r="B14" s="178">
        <v>90.4</v>
      </c>
      <c r="C14" s="179">
        <v>27</v>
      </c>
      <c r="D14" s="179" t="s">
        <v>695</v>
      </c>
      <c r="E14" s="184">
        <v>19</v>
      </c>
    </row>
    <row r="15" s="164" customFormat="true" customHeight="true" spans="1:5">
      <c r="A15" s="178" t="s">
        <v>176</v>
      </c>
      <c r="B15" s="178">
        <v>96.5</v>
      </c>
      <c r="C15" s="179">
        <v>29</v>
      </c>
      <c r="D15" s="179" t="s">
        <v>697</v>
      </c>
      <c r="E15" s="184">
        <v>20</v>
      </c>
    </row>
    <row r="16" s="164" customFormat="true" customHeight="true" spans="1:5">
      <c r="A16" s="178" t="s">
        <v>16</v>
      </c>
      <c r="B16" s="178">
        <v>95</v>
      </c>
      <c r="C16" s="179">
        <v>28</v>
      </c>
      <c r="D16" s="179" t="s">
        <v>698</v>
      </c>
      <c r="E16" s="184">
        <v>20</v>
      </c>
    </row>
    <row r="17" s="164" customFormat="true" customHeight="true" spans="1:5">
      <c r="A17" s="178" t="s">
        <v>669</v>
      </c>
      <c r="B17" s="178">
        <v>91.1</v>
      </c>
      <c r="C17" s="179">
        <v>27</v>
      </c>
      <c r="D17" s="179" t="s">
        <v>699</v>
      </c>
      <c r="E17" s="184">
        <v>20</v>
      </c>
    </row>
    <row r="18" s="164" customFormat="true" customHeight="true" spans="1:5">
      <c r="A18" s="178" t="s">
        <v>670</v>
      </c>
      <c r="B18" s="178">
        <v>93.9</v>
      </c>
      <c r="C18" s="179">
        <v>28</v>
      </c>
      <c r="D18" s="179" t="s">
        <v>687</v>
      </c>
      <c r="E18" s="184">
        <v>19</v>
      </c>
    </row>
    <row r="19" s="164" customFormat="true" customHeight="true" spans="1:5">
      <c r="A19" s="178" t="s">
        <v>17</v>
      </c>
      <c r="B19" s="178">
        <v>89.6</v>
      </c>
      <c r="C19" s="179">
        <v>27</v>
      </c>
      <c r="D19" s="179" t="s">
        <v>700</v>
      </c>
      <c r="E19" s="184">
        <v>18</v>
      </c>
    </row>
    <row r="20" s="164" customFormat="true" customHeight="true" spans="1:5">
      <c r="A20" s="178" t="s">
        <v>671</v>
      </c>
      <c r="B20" s="178">
        <v>92.3</v>
      </c>
      <c r="C20" s="179">
        <v>28</v>
      </c>
      <c r="D20" s="179" t="s">
        <v>701</v>
      </c>
      <c r="E20" s="184">
        <v>20</v>
      </c>
    </row>
    <row r="21" s="164" customFormat="true" customHeight="true" spans="1:5">
      <c r="A21" s="178" t="s">
        <v>19</v>
      </c>
      <c r="B21" s="178">
        <v>93.6</v>
      </c>
      <c r="C21" s="179">
        <v>28</v>
      </c>
      <c r="D21" s="179" t="s">
        <v>702</v>
      </c>
      <c r="E21" s="184">
        <v>20</v>
      </c>
    </row>
    <row r="22" s="164" customFormat="true" customHeight="true" spans="1:5">
      <c r="A22" s="178" t="s">
        <v>672</v>
      </c>
      <c r="B22" s="178">
        <v>95.8</v>
      </c>
      <c r="C22" s="179">
        <v>29</v>
      </c>
      <c r="D22" s="179" t="s">
        <v>689</v>
      </c>
      <c r="E22" s="184">
        <v>20</v>
      </c>
    </row>
    <row r="23" s="164" customFormat="true" customHeight="true" spans="1:5">
      <c r="A23" s="178" t="s">
        <v>673</v>
      </c>
      <c r="B23" s="178">
        <v>92.6</v>
      </c>
      <c r="C23" s="179">
        <v>27</v>
      </c>
      <c r="D23" s="179" t="s">
        <v>702</v>
      </c>
      <c r="E23" s="184">
        <v>20</v>
      </c>
    </row>
    <row r="24" s="164" customFormat="true" customHeight="true" spans="1:5">
      <c r="A24" s="178" t="s">
        <v>674</v>
      </c>
      <c r="B24" s="178">
        <v>92.6</v>
      </c>
      <c r="C24" s="179">
        <v>28</v>
      </c>
      <c r="D24" s="179" t="s">
        <v>700</v>
      </c>
      <c r="E24" s="184">
        <v>20</v>
      </c>
    </row>
    <row r="25" s="164" customFormat="true" customHeight="true" spans="1:5">
      <c r="A25" s="178" t="s">
        <v>675</v>
      </c>
      <c r="B25" s="178">
        <v>93.9</v>
      </c>
      <c r="C25" s="179">
        <v>28</v>
      </c>
      <c r="D25" s="179" t="s">
        <v>703</v>
      </c>
      <c r="E25" s="184">
        <v>20</v>
      </c>
    </row>
    <row r="26" s="164" customFormat="true" ht="301" customHeight="true" spans="1:5">
      <c r="A26" s="180" t="s">
        <v>704</v>
      </c>
      <c r="B26" s="180"/>
      <c r="C26" s="181"/>
      <c r="D26" s="181"/>
      <c r="E26" s="181"/>
    </row>
  </sheetData>
  <mergeCells count="3">
    <mergeCell ref="A1:E1"/>
    <mergeCell ref="A2:A3"/>
    <mergeCell ref="B2:E3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41"/>
  <sheetViews>
    <sheetView topLeftCell="A51" workbookViewId="0">
      <selection activeCell="C85" sqref="C85"/>
    </sheetView>
  </sheetViews>
  <sheetFormatPr defaultColWidth="9" defaultRowHeight="15.75"/>
  <cols>
    <col min="1" max="1" width="9" style="164" customWidth="true"/>
    <col min="2" max="2" width="7.625" style="164" customWidth="true"/>
    <col min="3" max="3" width="16.875" style="164" customWidth="true"/>
    <col min="4" max="4" width="7.125" style="164" customWidth="true"/>
    <col min="5" max="5" width="8.125" style="164" customWidth="true"/>
    <col min="6" max="6" width="7.75" style="164" customWidth="true"/>
    <col min="7" max="8" width="8" style="164" customWidth="true"/>
    <col min="9" max="9" width="7.5" style="164" customWidth="true"/>
    <col min="10" max="10" width="8.125" style="164" customWidth="true"/>
    <col min="11" max="11" width="7.75" style="164" customWidth="true"/>
    <col min="12" max="12" width="7.875" style="164" customWidth="true"/>
    <col min="13" max="15" width="9" style="164" customWidth="true"/>
    <col min="16" max="16" width="21.375" style="164" customWidth="true"/>
    <col min="17" max="16384" width="9" style="164"/>
  </cols>
  <sheetData>
    <row r="1" s="164" customFormat="true" spans="1:26">
      <c r="A1" s="165" t="s">
        <v>333</v>
      </c>
      <c r="B1" s="164" t="s">
        <v>705</v>
      </c>
      <c r="C1" s="164" t="s">
        <v>706</v>
      </c>
      <c r="D1" s="164" t="s">
        <v>707</v>
      </c>
      <c r="E1" s="164" t="s">
        <v>708</v>
      </c>
      <c r="F1" s="164" t="s">
        <v>709</v>
      </c>
      <c r="G1" s="164" t="s">
        <v>710</v>
      </c>
      <c r="H1" s="164" t="s">
        <v>711</v>
      </c>
      <c r="I1" s="164" t="s">
        <v>712</v>
      </c>
      <c r="J1" s="164" t="s">
        <v>713</v>
      </c>
      <c r="K1" s="164" t="s">
        <v>714</v>
      </c>
      <c r="L1" s="164" t="s">
        <v>331</v>
      </c>
      <c r="M1" s="164" t="s">
        <v>715</v>
      </c>
      <c r="N1" s="165" t="s">
        <v>332</v>
      </c>
      <c r="O1" s="164" t="s">
        <v>705</v>
      </c>
      <c r="P1" s="164" t="s">
        <v>706</v>
      </c>
      <c r="Q1" s="164" t="s">
        <v>707</v>
      </c>
      <c r="R1" s="164" t="s">
        <v>708</v>
      </c>
      <c r="S1" s="164" t="s">
        <v>709</v>
      </c>
      <c r="T1" s="164" t="s">
        <v>710</v>
      </c>
      <c r="U1" s="164" t="s">
        <v>711</v>
      </c>
      <c r="V1" s="164" t="s">
        <v>712</v>
      </c>
      <c r="W1" s="164" t="s">
        <v>713</v>
      </c>
      <c r="X1" s="164" t="s">
        <v>714</v>
      </c>
      <c r="Y1" s="164" t="s">
        <v>331</v>
      </c>
      <c r="Z1" s="164" t="s">
        <v>715</v>
      </c>
    </row>
    <row r="2" s="164" customFormat="true" spans="1:26">
      <c r="A2" s="168">
        <f>SUM(M2:M122)</f>
        <v>1128369</v>
      </c>
      <c r="B2" s="164" t="s">
        <v>15</v>
      </c>
      <c r="C2" s="164" t="s">
        <v>158</v>
      </c>
      <c r="D2" s="168">
        <v>1169</v>
      </c>
      <c r="E2" s="168">
        <v>1157</v>
      </c>
      <c r="F2" s="168">
        <v>1142</v>
      </c>
      <c r="G2" s="168">
        <v>1103</v>
      </c>
      <c r="H2" s="168">
        <v>1067</v>
      </c>
      <c r="I2" s="168">
        <v>1042</v>
      </c>
      <c r="J2" s="168">
        <v>1041</v>
      </c>
      <c r="K2" s="168">
        <v>1037</v>
      </c>
      <c r="L2" s="168">
        <v>1028</v>
      </c>
      <c r="M2" s="168">
        <v>1087</v>
      </c>
      <c r="N2" s="168">
        <f>SUM(Z2:Z141)</f>
        <v>146242</v>
      </c>
      <c r="O2" s="164" t="s">
        <v>15</v>
      </c>
      <c r="P2" s="164" t="s">
        <v>156</v>
      </c>
      <c r="Q2" s="168">
        <v>4614</v>
      </c>
      <c r="R2" s="168">
        <v>4585</v>
      </c>
      <c r="S2" s="168">
        <v>4597</v>
      </c>
      <c r="T2" s="168">
        <v>4574</v>
      </c>
      <c r="U2" s="168">
        <v>4578</v>
      </c>
      <c r="V2" s="168">
        <v>4514</v>
      </c>
      <c r="W2" s="168">
        <v>4501</v>
      </c>
      <c r="X2" s="168">
        <v>4506</v>
      </c>
      <c r="Y2" s="168">
        <v>4520</v>
      </c>
      <c r="Z2" s="164">
        <v>4554</v>
      </c>
    </row>
    <row r="3" s="164" customFormat="true" spans="2:26">
      <c r="B3" s="164" t="s">
        <v>15</v>
      </c>
      <c r="C3" s="164" t="s">
        <v>159</v>
      </c>
      <c r="D3" s="168">
        <v>260</v>
      </c>
      <c r="E3" s="168">
        <v>256</v>
      </c>
      <c r="F3" s="168">
        <v>241</v>
      </c>
      <c r="G3" s="168">
        <v>231</v>
      </c>
      <c r="H3" s="168">
        <v>243</v>
      </c>
      <c r="I3" s="168">
        <v>236</v>
      </c>
      <c r="J3" s="168">
        <v>243</v>
      </c>
      <c r="K3" s="168">
        <v>237</v>
      </c>
      <c r="L3" s="168">
        <v>231</v>
      </c>
      <c r="M3" s="168">
        <v>242</v>
      </c>
      <c r="N3" s="168"/>
      <c r="O3" s="164" t="s">
        <v>15</v>
      </c>
      <c r="P3" s="164" t="s">
        <v>153</v>
      </c>
      <c r="Q3" s="168">
        <v>4596</v>
      </c>
      <c r="R3" s="168">
        <v>4545</v>
      </c>
      <c r="S3" s="168">
        <v>4556</v>
      </c>
      <c r="T3" s="168">
        <v>4546</v>
      </c>
      <c r="U3" s="168">
        <v>4561</v>
      </c>
      <c r="V3" s="168">
        <v>4507</v>
      </c>
      <c r="W3" s="168">
        <v>4505</v>
      </c>
      <c r="X3" s="168">
        <v>4529</v>
      </c>
      <c r="Y3" s="168">
        <v>4533</v>
      </c>
      <c r="Z3" s="164">
        <v>4542</v>
      </c>
    </row>
    <row r="4" s="164" customFormat="true" spans="2:26">
      <c r="B4" s="164" t="s">
        <v>15</v>
      </c>
      <c r="C4" s="164" t="s">
        <v>162</v>
      </c>
      <c r="D4" s="168">
        <v>977</v>
      </c>
      <c r="E4" s="168">
        <v>980</v>
      </c>
      <c r="F4" s="168">
        <v>980</v>
      </c>
      <c r="G4" s="168">
        <v>980</v>
      </c>
      <c r="H4" s="168">
        <v>991</v>
      </c>
      <c r="I4" s="168">
        <v>980</v>
      </c>
      <c r="J4" s="168">
        <v>1007</v>
      </c>
      <c r="K4" s="168">
        <v>1002</v>
      </c>
      <c r="L4" s="168">
        <v>1025</v>
      </c>
      <c r="M4" s="168">
        <v>991</v>
      </c>
      <c r="N4" s="168"/>
      <c r="O4" s="164" t="s">
        <v>15</v>
      </c>
      <c r="P4" s="164" t="s">
        <v>155</v>
      </c>
      <c r="Q4" s="168">
        <v>3270</v>
      </c>
      <c r="R4" s="168">
        <v>3262</v>
      </c>
      <c r="S4" s="168">
        <v>3303</v>
      </c>
      <c r="T4" s="168">
        <v>3269</v>
      </c>
      <c r="U4" s="168">
        <v>3262</v>
      </c>
      <c r="V4" s="168">
        <v>3220</v>
      </c>
      <c r="W4" s="168">
        <v>3218</v>
      </c>
      <c r="X4" s="168">
        <v>3219</v>
      </c>
      <c r="Y4" s="168">
        <v>3219</v>
      </c>
      <c r="Z4" s="164">
        <v>3249</v>
      </c>
    </row>
    <row r="5" s="164" customFormat="true" spans="2:26">
      <c r="B5" s="164" t="s">
        <v>15</v>
      </c>
      <c r="C5" s="164" t="s">
        <v>161</v>
      </c>
      <c r="D5" s="168">
        <v>3984</v>
      </c>
      <c r="E5" s="168">
        <v>3943</v>
      </c>
      <c r="F5" s="168">
        <v>3913</v>
      </c>
      <c r="G5" s="168">
        <v>3927</v>
      </c>
      <c r="H5" s="168">
        <v>3924</v>
      </c>
      <c r="I5" s="168">
        <v>3873</v>
      </c>
      <c r="J5" s="168">
        <v>3924</v>
      </c>
      <c r="K5" s="168">
        <v>3908</v>
      </c>
      <c r="L5" s="168">
        <v>3913</v>
      </c>
      <c r="M5" s="168">
        <v>3923</v>
      </c>
      <c r="N5" s="168"/>
      <c r="O5" s="164" t="s">
        <v>15</v>
      </c>
      <c r="P5" s="164" t="s">
        <v>157</v>
      </c>
      <c r="Q5" s="168">
        <v>872</v>
      </c>
      <c r="R5" s="168">
        <v>880</v>
      </c>
      <c r="S5" s="168">
        <v>892</v>
      </c>
      <c r="T5" s="168">
        <v>923</v>
      </c>
      <c r="U5" s="168">
        <v>914</v>
      </c>
      <c r="V5" s="168">
        <v>898</v>
      </c>
      <c r="W5" s="168">
        <v>924</v>
      </c>
      <c r="X5" s="168">
        <v>937</v>
      </c>
      <c r="Y5" s="168">
        <v>940</v>
      </c>
      <c r="Z5" s="164">
        <v>909</v>
      </c>
    </row>
    <row r="6" s="164" customFormat="true" spans="2:26">
      <c r="B6" s="164" t="s">
        <v>15</v>
      </c>
      <c r="C6" s="164" t="s">
        <v>160</v>
      </c>
      <c r="D6" s="168">
        <v>1490</v>
      </c>
      <c r="E6" s="168">
        <v>1470</v>
      </c>
      <c r="F6" s="168">
        <v>1488</v>
      </c>
      <c r="G6" s="168">
        <v>1499</v>
      </c>
      <c r="H6" s="168">
        <v>1477</v>
      </c>
      <c r="I6" s="168">
        <v>1471</v>
      </c>
      <c r="J6" s="168">
        <v>1505</v>
      </c>
      <c r="K6" s="168">
        <v>1502</v>
      </c>
      <c r="L6" s="168">
        <v>1527</v>
      </c>
      <c r="M6" s="168">
        <v>1492</v>
      </c>
      <c r="N6" s="168"/>
      <c r="O6" s="164" t="s">
        <v>15</v>
      </c>
      <c r="P6" s="164" t="s">
        <v>158</v>
      </c>
      <c r="Q6" s="168">
        <v>1928</v>
      </c>
      <c r="R6" s="168">
        <v>1933</v>
      </c>
      <c r="S6" s="168">
        <v>1911</v>
      </c>
      <c r="T6" s="168">
        <v>1953</v>
      </c>
      <c r="U6" s="168">
        <v>1969</v>
      </c>
      <c r="V6" s="168">
        <v>1954</v>
      </c>
      <c r="W6" s="168">
        <v>1968</v>
      </c>
      <c r="X6" s="168">
        <v>1989</v>
      </c>
      <c r="Y6" s="168">
        <v>1986</v>
      </c>
      <c r="Z6" s="164">
        <v>1955</v>
      </c>
    </row>
    <row r="7" s="164" customFormat="true" spans="2:26">
      <c r="B7" s="164" t="s">
        <v>15</v>
      </c>
      <c r="C7" s="164" t="s">
        <v>148</v>
      </c>
      <c r="D7" s="168">
        <v>12114</v>
      </c>
      <c r="E7" s="168">
        <v>12079</v>
      </c>
      <c r="F7" s="168">
        <v>12086</v>
      </c>
      <c r="G7" s="168">
        <v>12212</v>
      </c>
      <c r="H7" s="168">
        <v>12333</v>
      </c>
      <c r="I7" s="168">
        <v>12185</v>
      </c>
      <c r="J7" s="168">
        <v>12257</v>
      </c>
      <c r="K7" s="168">
        <v>12316</v>
      </c>
      <c r="L7" s="168">
        <v>12332</v>
      </c>
      <c r="M7" s="168">
        <v>12213</v>
      </c>
      <c r="N7" s="168"/>
      <c r="O7" s="164" t="s">
        <v>15</v>
      </c>
      <c r="P7" s="164" t="s">
        <v>159</v>
      </c>
      <c r="Q7" s="168">
        <v>543</v>
      </c>
      <c r="R7" s="168">
        <v>543</v>
      </c>
      <c r="S7" s="168">
        <v>550</v>
      </c>
      <c r="T7" s="168">
        <v>557</v>
      </c>
      <c r="U7" s="168">
        <v>558</v>
      </c>
      <c r="V7" s="168">
        <v>555</v>
      </c>
      <c r="W7" s="168">
        <v>586</v>
      </c>
      <c r="X7" s="168">
        <v>592</v>
      </c>
      <c r="Y7" s="168">
        <v>604</v>
      </c>
      <c r="Z7" s="164">
        <v>565</v>
      </c>
    </row>
    <row r="8" s="164" customFormat="true" spans="2:26">
      <c r="B8" s="164" t="s">
        <v>15</v>
      </c>
      <c r="C8" s="164" t="s">
        <v>151</v>
      </c>
      <c r="D8" s="168">
        <v>7946</v>
      </c>
      <c r="E8" s="168">
        <v>7857</v>
      </c>
      <c r="F8" s="168">
        <v>7861</v>
      </c>
      <c r="G8" s="168">
        <v>7919</v>
      </c>
      <c r="H8" s="168">
        <v>7906</v>
      </c>
      <c r="I8" s="168">
        <v>7857</v>
      </c>
      <c r="J8" s="168">
        <v>7946</v>
      </c>
      <c r="K8" s="168">
        <v>7945</v>
      </c>
      <c r="L8" s="168">
        <v>7942</v>
      </c>
      <c r="M8" s="168">
        <v>7909</v>
      </c>
      <c r="N8" s="168"/>
      <c r="O8" s="164" t="s">
        <v>15</v>
      </c>
      <c r="P8" s="164" t="s">
        <v>162</v>
      </c>
      <c r="Q8" s="168">
        <v>526</v>
      </c>
      <c r="R8" s="168">
        <v>521</v>
      </c>
      <c r="S8" s="168">
        <v>514</v>
      </c>
      <c r="T8" s="168">
        <v>511</v>
      </c>
      <c r="U8" s="168">
        <v>517</v>
      </c>
      <c r="V8" s="168">
        <v>514</v>
      </c>
      <c r="W8" s="168">
        <v>519</v>
      </c>
      <c r="X8" s="168">
        <v>519</v>
      </c>
      <c r="Y8" s="168">
        <v>540</v>
      </c>
      <c r="Z8" s="164">
        <v>520</v>
      </c>
    </row>
    <row r="9" s="164" customFormat="true" spans="2:26">
      <c r="B9" s="164" t="s">
        <v>688</v>
      </c>
      <c r="C9" s="164" t="s">
        <v>168</v>
      </c>
      <c r="D9" s="168">
        <v>2592</v>
      </c>
      <c r="E9" s="168">
        <v>2584</v>
      </c>
      <c r="F9" s="168">
        <v>2567</v>
      </c>
      <c r="G9" s="168">
        <v>2571</v>
      </c>
      <c r="H9" s="168">
        <v>2577</v>
      </c>
      <c r="I9" s="168">
        <v>2569</v>
      </c>
      <c r="J9" s="168">
        <v>2564</v>
      </c>
      <c r="K9" s="168">
        <v>2569</v>
      </c>
      <c r="L9" s="168">
        <v>2540</v>
      </c>
      <c r="M9" s="168">
        <v>2570</v>
      </c>
      <c r="N9" s="168"/>
      <c r="O9" s="164" t="s">
        <v>15</v>
      </c>
      <c r="P9" s="164" t="s">
        <v>161</v>
      </c>
      <c r="Q9" s="168">
        <v>498</v>
      </c>
      <c r="R9" s="168">
        <v>486</v>
      </c>
      <c r="S9" s="168">
        <v>485</v>
      </c>
      <c r="T9" s="168">
        <v>484</v>
      </c>
      <c r="U9" s="168">
        <v>481</v>
      </c>
      <c r="V9" s="168">
        <v>473</v>
      </c>
      <c r="W9" s="168">
        <v>478</v>
      </c>
      <c r="X9" s="168">
        <v>475</v>
      </c>
      <c r="Y9" s="168">
        <v>472</v>
      </c>
      <c r="Z9" s="164">
        <v>481</v>
      </c>
    </row>
    <row r="10" s="164" customFormat="true" spans="2:26">
      <c r="B10" s="164" t="s">
        <v>688</v>
      </c>
      <c r="C10" s="164" t="s">
        <v>167</v>
      </c>
      <c r="D10" s="168">
        <v>116</v>
      </c>
      <c r="E10" s="168">
        <v>115</v>
      </c>
      <c r="F10" s="168">
        <v>114</v>
      </c>
      <c r="G10" s="168">
        <v>114</v>
      </c>
      <c r="H10" s="168">
        <v>114</v>
      </c>
      <c r="I10" s="168">
        <v>113</v>
      </c>
      <c r="J10" s="168">
        <v>111</v>
      </c>
      <c r="K10" s="168">
        <v>110</v>
      </c>
      <c r="L10" s="168">
        <v>114</v>
      </c>
      <c r="M10" s="168">
        <v>113</v>
      </c>
      <c r="N10" s="168"/>
      <c r="O10" s="164" t="s">
        <v>15</v>
      </c>
      <c r="P10" s="164" t="s">
        <v>160</v>
      </c>
      <c r="Q10" s="168">
        <v>300</v>
      </c>
      <c r="R10" s="168">
        <v>297</v>
      </c>
      <c r="S10" s="168">
        <v>294</v>
      </c>
      <c r="T10" s="168">
        <v>291</v>
      </c>
      <c r="U10" s="168">
        <v>294</v>
      </c>
      <c r="V10" s="168">
        <v>290</v>
      </c>
      <c r="W10" s="168">
        <v>294</v>
      </c>
      <c r="X10" s="168">
        <v>301</v>
      </c>
      <c r="Y10" s="168">
        <v>298</v>
      </c>
      <c r="Z10" s="164">
        <v>295</v>
      </c>
    </row>
    <row r="11" s="164" customFormat="true" spans="2:26">
      <c r="B11" s="164" t="s">
        <v>663</v>
      </c>
      <c r="C11" s="164" t="s">
        <v>602</v>
      </c>
      <c r="D11" s="168">
        <v>2122</v>
      </c>
      <c r="E11" s="168">
        <v>2104</v>
      </c>
      <c r="F11" s="168">
        <v>2107</v>
      </c>
      <c r="G11" s="168">
        <v>2095</v>
      </c>
      <c r="H11" s="168">
        <v>2069</v>
      </c>
      <c r="I11" s="168">
        <v>2057</v>
      </c>
      <c r="J11" s="168">
        <v>2054</v>
      </c>
      <c r="K11" s="168">
        <v>2030</v>
      </c>
      <c r="L11" s="168">
        <v>1994</v>
      </c>
      <c r="M11" s="168">
        <v>2070</v>
      </c>
      <c r="N11" s="168"/>
      <c r="O11" s="164" t="s">
        <v>15</v>
      </c>
      <c r="P11" s="164" t="s">
        <v>148</v>
      </c>
      <c r="Q11" s="168">
        <v>502</v>
      </c>
      <c r="R11" s="168">
        <v>495</v>
      </c>
      <c r="S11" s="168">
        <v>494</v>
      </c>
      <c r="T11" s="168">
        <v>485</v>
      </c>
      <c r="U11" s="168">
        <v>483</v>
      </c>
      <c r="V11" s="168">
        <v>474</v>
      </c>
      <c r="W11" s="168">
        <v>483</v>
      </c>
      <c r="X11" s="168">
        <v>482</v>
      </c>
      <c r="Y11" s="168">
        <v>478</v>
      </c>
      <c r="Z11" s="164">
        <v>486</v>
      </c>
    </row>
    <row r="12" s="164" customFormat="true" spans="2:26">
      <c r="B12" s="164" t="s">
        <v>663</v>
      </c>
      <c r="C12" s="164" t="s">
        <v>601</v>
      </c>
      <c r="D12" s="168">
        <v>1900</v>
      </c>
      <c r="E12" s="168">
        <v>1890</v>
      </c>
      <c r="F12" s="168">
        <v>1895</v>
      </c>
      <c r="G12" s="168">
        <v>1896</v>
      </c>
      <c r="H12" s="168">
        <v>1890</v>
      </c>
      <c r="I12" s="168">
        <v>1889</v>
      </c>
      <c r="J12" s="168">
        <v>1883</v>
      </c>
      <c r="K12" s="168">
        <v>1854</v>
      </c>
      <c r="L12" s="168">
        <v>1851</v>
      </c>
      <c r="M12" s="168">
        <v>1883</v>
      </c>
      <c r="N12" s="168"/>
      <c r="O12" s="164" t="s">
        <v>15</v>
      </c>
      <c r="P12" s="164" t="s">
        <v>151</v>
      </c>
      <c r="Q12" s="168">
        <v>667</v>
      </c>
      <c r="R12" s="168">
        <v>671</v>
      </c>
      <c r="S12" s="168">
        <v>686</v>
      </c>
      <c r="T12" s="168">
        <v>676</v>
      </c>
      <c r="U12" s="168">
        <v>681</v>
      </c>
      <c r="V12" s="168">
        <v>671</v>
      </c>
      <c r="W12" s="168">
        <v>682</v>
      </c>
      <c r="X12" s="168">
        <v>678</v>
      </c>
      <c r="Y12" s="168">
        <v>664</v>
      </c>
      <c r="Z12" s="164">
        <v>675</v>
      </c>
    </row>
    <row r="13" s="164" customFormat="true" spans="2:26">
      <c r="B13" s="164" t="s">
        <v>663</v>
      </c>
      <c r="C13" s="164" t="s">
        <v>603</v>
      </c>
      <c r="D13" s="168">
        <v>3067</v>
      </c>
      <c r="E13" s="168">
        <v>3047</v>
      </c>
      <c r="F13" s="168">
        <v>3055</v>
      </c>
      <c r="G13" s="168">
        <v>3063</v>
      </c>
      <c r="H13" s="168">
        <v>3004</v>
      </c>
      <c r="I13" s="168">
        <v>3015</v>
      </c>
      <c r="J13" s="168">
        <v>3026</v>
      </c>
      <c r="K13" s="168">
        <v>2971</v>
      </c>
      <c r="L13" s="168">
        <v>2939</v>
      </c>
      <c r="M13" s="168">
        <v>3021</v>
      </c>
      <c r="N13" s="168"/>
      <c r="O13" s="164" t="s">
        <v>686</v>
      </c>
      <c r="P13" s="164" t="s">
        <v>716</v>
      </c>
      <c r="Q13" s="168">
        <v>597</v>
      </c>
      <c r="R13" s="168">
        <v>589</v>
      </c>
      <c r="S13" s="168">
        <v>592</v>
      </c>
      <c r="T13" s="168">
        <v>598</v>
      </c>
      <c r="U13" s="168">
        <v>595</v>
      </c>
      <c r="V13" s="168">
        <v>592</v>
      </c>
      <c r="W13" s="168">
        <v>589</v>
      </c>
      <c r="X13" s="168">
        <v>598</v>
      </c>
      <c r="Y13" s="168">
        <v>602</v>
      </c>
      <c r="Z13" s="164">
        <v>595</v>
      </c>
    </row>
    <row r="14" s="164" customFormat="true" spans="2:26">
      <c r="B14" s="164" t="s">
        <v>663</v>
      </c>
      <c r="C14" s="164" t="s">
        <v>605</v>
      </c>
      <c r="D14" s="168">
        <v>28990</v>
      </c>
      <c r="E14" s="168">
        <v>28867</v>
      </c>
      <c r="F14" s="168">
        <v>28262</v>
      </c>
      <c r="G14" s="168">
        <v>27382</v>
      </c>
      <c r="H14" s="168">
        <v>26851</v>
      </c>
      <c r="I14" s="168">
        <v>26761</v>
      </c>
      <c r="J14" s="168">
        <v>26865</v>
      </c>
      <c r="K14" s="168">
        <v>26604</v>
      </c>
      <c r="L14" s="168">
        <v>26479</v>
      </c>
      <c r="M14" s="168">
        <v>27451</v>
      </c>
      <c r="N14" s="168"/>
      <c r="O14" s="164" t="s">
        <v>686</v>
      </c>
      <c r="P14" s="164" t="s">
        <v>717</v>
      </c>
      <c r="Q14" s="168">
        <v>683</v>
      </c>
      <c r="R14" s="168">
        <v>672</v>
      </c>
      <c r="S14" s="168">
        <v>687</v>
      </c>
      <c r="T14" s="168">
        <v>690</v>
      </c>
      <c r="U14" s="168">
        <v>698</v>
      </c>
      <c r="V14" s="168">
        <v>702</v>
      </c>
      <c r="W14" s="168">
        <v>683</v>
      </c>
      <c r="X14" s="168">
        <v>692</v>
      </c>
      <c r="Y14" s="168">
        <v>696</v>
      </c>
      <c r="Z14" s="164">
        <v>689</v>
      </c>
    </row>
    <row r="15" s="164" customFormat="true" spans="2:26">
      <c r="B15" s="164" t="s">
        <v>663</v>
      </c>
      <c r="C15" s="164" t="s">
        <v>606</v>
      </c>
      <c r="D15" s="168">
        <v>31249</v>
      </c>
      <c r="E15" s="168">
        <v>31077</v>
      </c>
      <c r="F15" s="168">
        <v>31063</v>
      </c>
      <c r="G15" s="168">
        <v>30878</v>
      </c>
      <c r="H15" s="168">
        <v>30847</v>
      </c>
      <c r="I15" s="168">
        <v>30792</v>
      </c>
      <c r="J15" s="168">
        <v>30743</v>
      </c>
      <c r="K15" s="168">
        <v>30317</v>
      </c>
      <c r="L15" s="168">
        <v>30066</v>
      </c>
      <c r="M15" s="168">
        <v>30781</v>
      </c>
      <c r="N15" s="168"/>
      <c r="O15" s="164" t="s">
        <v>686</v>
      </c>
      <c r="P15" s="164" t="s">
        <v>718</v>
      </c>
      <c r="Q15" s="168">
        <v>351</v>
      </c>
      <c r="R15" s="168">
        <v>353</v>
      </c>
      <c r="S15" s="168">
        <v>360</v>
      </c>
      <c r="T15" s="168">
        <v>354</v>
      </c>
      <c r="U15" s="168">
        <v>371</v>
      </c>
      <c r="V15" s="168">
        <v>367</v>
      </c>
      <c r="W15" s="168">
        <v>371</v>
      </c>
      <c r="X15" s="168">
        <v>374</v>
      </c>
      <c r="Y15" s="168">
        <v>382</v>
      </c>
      <c r="Z15" s="164">
        <v>365</v>
      </c>
    </row>
    <row r="16" s="164" customFormat="true" spans="2:26">
      <c r="B16" s="164" t="s">
        <v>663</v>
      </c>
      <c r="C16" s="164" t="s">
        <v>604</v>
      </c>
      <c r="D16" s="168">
        <v>10455</v>
      </c>
      <c r="E16" s="168">
        <v>10384</v>
      </c>
      <c r="F16" s="168">
        <v>10347</v>
      </c>
      <c r="G16" s="168">
        <v>10347</v>
      </c>
      <c r="H16" s="168">
        <v>10331</v>
      </c>
      <c r="I16" s="168">
        <v>10328</v>
      </c>
      <c r="J16" s="168">
        <v>10308</v>
      </c>
      <c r="K16" s="168">
        <v>10192</v>
      </c>
      <c r="L16" s="168">
        <v>10155</v>
      </c>
      <c r="M16" s="168">
        <v>10316</v>
      </c>
      <c r="N16" s="168"/>
      <c r="O16" s="164" t="s">
        <v>686</v>
      </c>
      <c r="P16" s="164" t="s">
        <v>719</v>
      </c>
      <c r="Q16" s="168">
        <v>462</v>
      </c>
      <c r="R16" s="168">
        <v>467</v>
      </c>
      <c r="S16" s="168">
        <v>469</v>
      </c>
      <c r="T16" s="168">
        <v>479</v>
      </c>
      <c r="U16" s="168">
        <v>477</v>
      </c>
      <c r="V16" s="168">
        <v>482</v>
      </c>
      <c r="W16" s="168">
        <v>485</v>
      </c>
      <c r="X16" s="168">
        <v>489</v>
      </c>
      <c r="Y16" s="168">
        <v>495</v>
      </c>
      <c r="Z16" s="164">
        <v>478</v>
      </c>
    </row>
    <row r="17" s="164" customFormat="true" spans="2:26">
      <c r="B17" s="164" t="s">
        <v>663</v>
      </c>
      <c r="C17" s="164" t="s">
        <v>216</v>
      </c>
      <c r="D17" s="168">
        <v>1506</v>
      </c>
      <c r="E17" s="168">
        <v>1488</v>
      </c>
      <c r="F17" s="168">
        <v>1482</v>
      </c>
      <c r="G17" s="168">
        <v>1487</v>
      </c>
      <c r="H17" s="168">
        <v>1477</v>
      </c>
      <c r="I17" s="168">
        <v>1483</v>
      </c>
      <c r="J17" s="168">
        <v>1484</v>
      </c>
      <c r="K17" s="168">
        <v>1501</v>
      </c>
      <c r="L17" s="168">
        <v>1492</v>
      </c>
      <c r="M17" s="168">
        <v>1489</v>
      </c>
      <c r="N17" s="168"/>
      <c r="O17" s="164" t="s">
        <v>686</v>
      </c>
      <c r="P17" s="164" t="s">
        <v>720</v>
      </c>
      <c r="Q17" s="168">
        <v>556</v>
      </c>
      <c r="R17" s="168">
        <v>561</v>
      </c>
      <c r="S17" s="168">
        <v>566</v>
      </c>
      <c r="T17" s="168">
        <v>569</v>
      </c>
      <c r="U17" s="168">
        <v>567</v>
      </c>
      <c r="V17" s="168">
        <v>580</v>
      </c>
      <c r="W17" s="168">
        <v>597</v>
      </c>
      <c r="X17" s="168">
        <v>607</v>
      </c>
      <c r="Y17" s="168">
        <v>618</v>
      </c>
      <c r="Z17" s="164">
        <v>580</v>
      </c>
    </row>
    <row r="18" s="164" customFormat="true" spans="2:26">
      <c r="B18" s="164" t="s">
        <v>691</v>
      </c>
      <c r="C18" s="164" t="s">
        <v>171</v>
      </c>
      <c r="D18" s="168">
        <v>84</v>
      </c>
      <c r="E18" s="168">
        <v>81</v>
      </c>
      <c r="F18" s="168">
        <v>81</v>
      </c>
      <c r="G18" s="168">
        <v>85</v>
      </c>
      <c r="H18" s="168">
        <v>85</v>
      </c>
      <c r="I18" s="168">
        <v>84</v>
      </c>
      <c r="J18" s="168">
        <v>91</v>
      </c>
      <c r="K18" s="168">
        <v>90</v>
      </c>
      <c r="L18" s="168">
        <v>93</v>
      </c>
      <c r="M18" s="168">
        <v>86</v>
      </c>
      <c r="N18" s="168"/>
      <c r="O18" s="164" t="s">
        <v>686</v>
      </c>
      <c r="P18" s="164" t="s">
        <v>721</v>
      </c>
      <c r="Q18" s="168">
        <v>100</v>
      </c>
      <c r="R18" s="168">
        <v>101</v>
      </c>
      <c r="S18" s="168">
        <v>101</v>
      </c>
      <c r="T18" s="168">
        <v>101</v>
      </c>
      <c r="U18" s="168">
        <v>99</v>
      </c>
      <c r="V18" s="168">
        <v>96</v>
      </c>
      <c r="W18" s="168">
        <v>95</v>
      </c>
      <c r="X18" s="168">
        <v>91</v>
      </c>
      <c r="Y18" s="168">
        <v>91</v>
      </c>
      <c r="Z18" s="164">
        <v>97</v>
      </c>
    </row>
    <row r="19" s="164" customFormat="true" spans="2:26">
      <c r="B19" s="164" t="s">
        <v>691</v>
      </c>
      <c r="C19" s="164" t="s">
        <v>172</v>
      </c>
      <c r="D19" s="168">
        <v>1629</v>
      </c>
      <c r="E19" s="168">
        <v>1587</v>
      </c>
      <c r="F19" s="168">
        <v>1576</v>
      </c>
      <c r="G19" s="168">
        <v>1593</v>
      </c>
      <c r="H19" s="168">
        <v>1587</v>
      </c>
      <c r="I19" s="168">
        <v>1598</v>
      </c>
      <c r="J19" s="168">
        <v>1603</v>
      </c>
      <c r="K19" s="168">
        <v>1593</v>
      </c>
      <c r="L19" s="168">
        <v>1583</v>
      </c>
      <c r="M19" s="168">
        <v>1594</v>
      </c>
      <c r="N19" s="168"/>
      <c r="O19" s="164" t="s">
        <v>686</v>
      </c>
      <c r="P19" s="164" t="s">
        <v>722</v>
      </c>
      <c r="Q19" s="168">
        <v>92</v>
      </c>
      <c r="R19" s="168">
        <v>92</v>
      </c>
      <c r="S19" s="168">
        <v>92</v>
      </c>
      <c r="T19" s="168">
        <v>92</v>
      </c>
      <c r="U19" s="168">
        <v>92</v>
      </c>
      <c r="V19" s="168">
        <v>96</v>
      </c>
      <c r="W19" s="168">
        <v>95</v>
      </c>
      <c r="X19" s="168">
        <v>99</v>
      </c>
      <c r="Y19" s="168">
        <v>96</v>
      </c>
      <c r="Z19" s="164">
        <v>94</v>
      </c>
    </row>
    <row r="20" s="164" customFormat="true" spans="2:26">
      <c r="B20" s="164" t="s">
        <v>691</v>
      </c>
      <c r="C20" s="164" t="s">
        <v>173</v>
      </c>
      <c r="D20" s="168">
        <v>1498</v>
      </c>
      <c r="E20" s="168">
        <v>1484</v>
      </c>
      <c r="F20" s="168">
        <v>1471</v>
      </c>
      <c r="G20" s="168">
        <v>1480</v>
      </c>
      <c r="H20" s="168">
        <v>1505</v>
      </c>
      <c r="I20" s="168">
        <v>1517</v>
      </c>
      <c r="J20" s="168">
        <v>1487</v>
      </c>
      <c r="K20" s="168">
        <v>1488</v>
      </c>
      <c r="L20" s="168">
        <v>1495</v>
      </c>
      <c r="M20" s="168">
        <v>1492</v>
      </c>
      <c r="N20" s="168"/>
      <c r="O20" s="164" t="s">
        <v>686</v>
      </c>
      <c r="P20" s="164" t="s">
        <v>723</v>
      </c>
      <c r="Q20" s="168">
        <v>68</v>
      </c>
      <c r="R20" s="168">
        <v>67</v>
      </c>
      <c r="S20" s="168">
        <v>72</v>
      </c>
      <c r="T20" s="168">
        <v>72</v>
      </c>
      <c r="U20" s="168">
        <v>72</v>
      </c>
      <c r="V20" s="168">
        <v>77</v>
      </c>
      <c r="W20" s="168">
        <v>84</v>
      </c>
      <c r="X20" s="168">
        <v>83</v>
      </c>
      <c r="Y20" s="168">
        <v>83</v>
      </c>
      <c r="Z20" s="164">
        <v>75</v>
      </c>
    </row>
    <row r="21" s="164" customFormat="true" spans="2:26">
      <c r="B21" s="164" t="s">
        <v>691</v>
      </c>
      <c r="C21" s="164" t="s">
        <v>175</v>
      </c>
      <c r="D21" s="168">
        <v>1114</v>
      </c>
      <c r="E21" s="168">
        <v>1107</v>
      </c>
      <c r="F21" s="168">
        <v>1113</v>
      </c>
      <c r="G21" s="168">
        <v>1109</v>
      </c>
      <c r="H21" s="168">
        <v>1090</v>
      </c>
      <c r="I21" s="168">
        <v>1092</v>
      </c>
      <c r="J21" s="168">
        <v>1096</v>
      </c>
      <c r="K21" s="168">
        <v>1103</v>
      </c>
      <c r="L21" s="168">
        <v>1101</v>
      </c>
      <c r="M21" s="168">
        <v>1103</v>
      </c>
      <c r="N21" s="168"/>
      <c r="O21" s="164" t="s">
        <v>686</v>
      </c>
      <c r="P21" s="164" t="s">
        <v>724</v>
      </c>
      <c r="Q21" s="168">
        <v>281</v>
      </c>
      <c r="R21" s="168">
        <v>278</v>
      </c>
      <c r="S21" s="168">
        <v>277</v>
      </c>
      <c r="T21" s="168">
        <v>283</v>
      </c>
      <c r="U21" s="168">
        <v>273</v>
      </c>
      <c r="V21" s="168">
        <v>270</v>
      </c>
      <c r="W21" s="168">
        <v>273</v>
      </c>
      <c r="X21" s="168">
        <v>274</v>
      </c>
      <c r="Y21" s="168">
        <v>271</v>
      </c>
      <c r="Z21" s="164">
        <v>276</v>
      </c>
    </row>
    <row r="22" s="164" customFormat="true" spans="2:26">
      <c r="B22" s="164" t="s">
        <v>691</v>
      </c>
      <c r="C22" s="164" t="s">
        <v>174</v>
      </c>
      <c r="D22" s="168">
        <v>1256</v>
      </c>
      <c r="E22" s="168">
        <v>1231</v>
      </c>
      <c r="F22" s="168">
        <v>1219</v>
      </c>
      <c r="G22" s="168">
        <v>1225</v>
      </c>
      <c r="H22" s="168">
        <v>1248</v>
      </c>
      <c r="I22" s="168">
        <v>1259</v>
      </c>
      <c r="J22" s="168">
        <v>1271</v>
      </c>
      <c r="K22" s="168">
        <v>1249</v>
      </c>
      <c r="L22" s="168">
        <v>1264</v>
      </c>
      <c r="M22" s="168">
        <v>1247</v>
      </c>
      <c r="N22" s="168"/>
      <c r="O22" s="164" t="s">
        <v>686</v>
      </c>
      <c r="P22" s="164" t="s">
        <v>725</v>
      </c>
      <c r="Q22" s="168">
        <v>53</v>
      </c>
      <c r="R22" s="168">
        <v>56</v>
      </c>
      <c r="S22" s="168">
        <v>56</v>
      </c>
      <c r="T22" s="168">
        <v>62</v>
      </c>
      <c r="U22" s="168">
        <v>62</v>
      </c>
      <c r="V22" s="168">
        <v>64</v>
      </c>
      <c r="W22" s="168">
        <v>64</v>
      </c>
      <c r="X22" s="168">
        <v>64</v>
      </c>
      <c r="Y22" s="168">
        <v>66</v>
      </c>
      <c r="Z22" s="164">
        <v>61</v>
      </c>
    </row>
    <row r="23" s="164" customFormat="true" spans="2:26">
      <c r="B23" s="164" t="s">
        <v>664</v>
      </c>
      <c r="C23" s="164" t="s">
        <v>612</v>
      </c>
      <c r="D23" s="168">
        <v>1106</v>
      </c>
      <c r="E23" s="168">
        <v>1119</v>
      </c>
      <c r="F23" s="168">
        <v>1109</v>
      </c>
      <c r="G23" s="168">
        <v>1118</v>
      </c>
      <c r="H23" s="168">
        <v>1092</v>
      </c>
      <c r="I23" s="168">
        <v>1095</v>
      </c>
      <c r="J23" s="168">
        <v>1084</v>
      </c>
      <c r="K23" s="168">
        <v>1090</v>
      </c>
      <c r="L23" s="168">
        <v>1070</v>
      </c>
      <c r="M23" s="168">
        <v>1098</v>
      </c>
      <c r="N23" s="168"/>
      <c r="O23" s="164" t="s">
        <v>688</v>
      </c>
      <c r="P23" s="164" t="s">
        <v>166</v>
      </c>
      <c r="Q23" s="168">
        <v>1809</v>
      </c>
      <c r="R23" s="168">
        <v>1783</v>
      </c>
      <c r="S23" s="168">
        <v>1770</v>
      </c>
      <c r="T23" s="168">
        <v>1786</v>
      </c>
      <c r="U23" s="168">
        <v>1794</v>
      </c>
      <c r="V23" s="168">
        <v>1777</v>
      </c>
      <c r="W23" s="168">
        <v>1782</v>
      </c>
      <c r="X23" s="168">
        <v>1760</v>
      </c>
      <c r="Y23" s="168">
        <v>1799</v>
      </c>
      <c r="Z23" s="164">
        <v>1784</v>
      </c>
    </row>
    <row r="24" s="164" customFormat="true" spans="2:26">
      <c r="B24" s="164" t="s">
        <v>664</v>
      </c>
      <c r="C24" s="164" t="s">
        <v>611</v>
      </c>
      <c r="D24" s="168">
        <v>751</v>
      </c>
      <c r="E24" s="168">
        <v>761</v>
      </c>
      <c r="F24" s="168">
        <v>760</v>
      </c>
      <c r="G24" s="168">
        <v>758</v>
      </c>
      <c r="H24" s="168">
        <v>769</v>
      </c>
      <c r="I24" s="168">
        <v>771</v>
      </c>
      <c r="J24" s="168">
        <v>765</v>
      </c>
      <c r="K24" s="168">
        <v>771</v>
      </c>
      <c r="L24" s="168">
        <v>776</v>
      </c>
      <c r="M24" s="168">
        <v>765</v>
      </c>
      <c r="N24" s="168"/>
      <c r="O24" s="164" t="s">
        <v>688</v>
      </c>
      <c r="P24" s="164" t="s">
        <v>168</v>
      </c>
      <c r="Q24" s="168">
        <v>372</v>
      </c>
      <c r="R24" s="168">
        <v>362</v>
      </c>
      <c r="S24" s="168">
        <v>345</v>
      </c>
      <c r="T24" s="168">
        <v>329</v>
      </c>
      <c r="U24" s="168">
        <v>324</v>
      </c>
      <c r="V24" s="168">
        <v>322</v>
      </c>
      <c r="W24" s="168">
        <v>313</v>
      </c>
      <c r="X24" s="168">
        <v>312</v>
      </c>
      <c r="Y24" s="168">
        <v>309</v>
      </c>
      <c r="Z24" s="164">
        <v>332</v>
      </c>
    </row>
    <row r="25" s="164" customFormat="true" spans="2:26">
      <c r="B25" s="164" t="s">
        <v>664</v>
      </c>
      <c r="C25" s="164" t="s">
        <v>610</v>
      </c>
      <c r="D25" s="168">
        <v>2866</v>
      </c>
      <c r="E25" s="168">
        <v>2851</v>
      </c>
      <c r="F25" s="168">
        <v>2846</v>
      </c>
      <c r="G25" s="168">
        <v>2848</v>
      </c>
      <c r="H25" s="168">
        <v>2865</v>
      </c>
      <c r="I25" s="168">
        <v>2870</v>
      </c>
      <c r="J25" s="168">
        <v>2871</v>
      </c>
      <c r="K25" s="168">
        <v>2875</v>
      </c>
      <c r="L25" s="168">
        <v>2866</v>
      </c>
      <c r="M25" s="168">
        <v>2862</v>
      </c>
      <c r="N25" s="168"/>
      <c r="O25" s="164" t="s">
        <v>688</v>
      </c>
      <c r="P25" s="164" t="s">
        <v>167</v>
      </c>
      <c r="Q25" s="168">
        <v>572</v>
      </c>
      <c r="R25" s="168">
        <v>572</v>
      </c>
      <c r="S25" s="168">
        <v>568</v>
      </c>
      <c r="T25" s="168">
        <v>568</v>
      </c>
      <c r="U25" s="168">
        <v>566</v>
      </c>
      <c r="V25" s="168">
        <v>571</v>
      </c>
      <c r="W25" s="168">
        <v>574</v>
      </c>
      <c r="X25" s="168">
        <v>580</v>
      </c>
      <c r="Y25" s="168">
        <v>570</v>
      </c>
      <c r="Z25" s="164">
        <v>571</v>
      </c>
    </row>
    <row r="26" s="164" customFormat="true" spans="2:26">
      <c r="B26" s="164" t="s">
        <v>664</v>
      </c>
      <c r="C26" s="164" t="s">
        <v>608</v>
      </c>
      <c r="D26" s="168">
        <v>3212</v>
      </c>
      <c r="E26" s="168">
        <v>3213</v>
      </c>
      <c r="F26" s="168">
        <v>3225</v>
      </c>
      <c r="G26" s="168">
        <v>3269</v>
      </c>
      <c r="H26" s="168">
        <v>3260</v>
      </c>
      <c r="I26" s="168">
        <v>2860</v>
      </c>
      <c r="J26" s="168">
        <v>2873</v>
      </c>
      <c r="K26" s="168">
        <v>2899</v>
      </c>
      <c r="L26" s="168">
        <v>2926</v>
      </c>
      <c r="M26" s="168">
        <v>3082</v>
      </c>
      <c r="N26" s="168"/>
      <c r="O26" s="164" t="s">
        <v>688</v>
      </c>
      <c r="P26" s="164" t="s">
        <v>597</v>
      </c>
      <c r="Q26" s="168">
        <v>23</v>
      </c>
      <c r="R26" s="168">
        <v>23</v>
      </c>
      <c r="S26" s="168">
        <v>23</v>
      </c>
      <c r="T26" s="168">
        <v>23</v>
      </c>
      <c r="U26" s="168">
        <v>23</v>
      </c>
      <c r="V26" s="168">
        <v>23</v>
      </c>
      <c r="W26" s="168">
        <v>23</v>
      </c>
      <c r="X26" s="168">
        <v>23</v>
      </c>
      <c r="Y26" s="168">
        <v>23</v>
      </c>
      <c r="Z26" s="164">
        <v>23</v>
      </c>
    </row>
    <row r="27" s="164" customFormat="true" spans="2:26">
      <c r="B27" s="164" t="s">
        <v>664</v>
      </c>
      <c r="C27" s="164" t="s">
        <v>229</v>
      </c>
      <c r="D27" s="168">
        <v>3676</v>
      </c>
      <c r="E27" s="168">
        <v>3639</v>
      </c>
      <c r="F27" s="168">
        <v>3655</v>
      </c>
      <c r="G27" s="168">
        <v>3665</v>
      </c>
      <c r="H27" s="168">
        <v>3675</v>
      </c>
      <c r="I27" s="168">
        <v>3636</v>
      </c>
      <c r="J27" s="168">
        <v>3645</v>
      </c>
      <c r="K27" s="168">
        <v>3621</v>
      </c>
      <c r="L27" s="168">
        <v>3596</v>
      </c>
      <c r="M27" s="168">
        <v>3645</v>
      </c>
      <c r="N27" s="168"/>
      <c r="O27" s="164" t="s">
        <v>688</v>
      </c>
      <c r="P27" s="164" t="s">
        <v>726</v>
      </c>
      <c r="Q27" s="168">
        <v>226</v>
      </c>
      <c r="R27" s="168">
        <v>220</v>
      </c>
      <c r="S27" s="168">
        <v>217</v>
      </c>
      <c r="T27" s="168">
        <v>216</v>
      </c>
      <c r="U27" s="168">
        <v>215</v>
      </c>
      <c r="V27" s="168">
        <v>213</v>
      </c>
      <c r="W27" s="168">
        <v>215</v>
      </c>
      <c r="X27" s="168">
        <v>216</v>
      </c>
      <c r="Y27" s="168">
        <v>214</v>
      </c>
      <c r="Z27" s="164">
        <v>217</v>
      </c>
    </row>
    <row r="28" s="164" customFormat="true" spans="2:26">
      <c r="B28" s="164" t="s">
        <v>664</v>
      </c>
      <c r="C28" s="164" t="s">
        <v>227</v>
      </c>
      <c r="D28" s="168">
        <v>8482</v>
      </c>
      <c r="E28" s="168">
        <v>8554</v>
      </c>
      <c r="F28" s="168">
        <v>8498</v>
      </c>
      <c r="G28" s="168">
        <v>8456</v>
      </c>
      <c r="H28" s="168">
        <v>8348</v>
      </c>
      <c r="I28" s="168">
        <v>8319</v>
      </c>
      <c r="J28" s="168">
        <v>8294</v>
      </c>
      <c r="K28" s="168">
        <v>8165</v>
      </c>
      <c r="L28" s="168">
        <v>8054</v>
      </c>
      <c r="M28" s="168">
        <v>8352</v>
      </c>
      <c r="N28" s="168"/>
      <c r="O28" s="164" t="s">
        <v>688</v>
      </c>
      <c r="P28" s="164" t="s">
        <v>727</v>
      </c>
      <c r="Q28" s="168">
        <v>17</v>
      </c>
      <c r="R28" s="168">
        <v>17</v>
      </c>
      <c r="S28" s="168">
        <v>17</v>
      </c>
      <c r="T28" s="168">
        <v>17</v>
      </c>
      <c r="U28" s="168">
        <v>17</v>
      </c>
      <c r="V28" s="168">
        <v>17</v>
      </c>
      <c r="W28" s="168">
        <v>17</v>
      </c>
      <c r="X28" s="168">
        <v>17</v>
      </c>
      <c r="Y28" s="168">
        <v>17</v>
      </c>
      <c r="Z28" s="164">
        <v>17</v>
      </c>
    </row>
    <row r="29" s="164" customFormat="true" spans="2:26">
      <c r="B29" s="164" t="s">
        <v>664</v>
      </c>
      <c r="C29" s="164" t="s">
        <v>25</v>
      </c>
      <c r="D29" s="168">
        <v>4134</v>
      </c>
      <c r="E29" s="168">
        <v>4137</v>
      </c>
      <c r="F29" s="168">
        <v>4139</v>
      </c>
      <c r="G29" s="168">
        <v>4147</v>
      </c>
      <c r="H29" s="168">
        <v>4165</v>
      </c>
      <c r="I29" s="168">
        <v>4079</v>
      </c>
      <c r="J29" s="168">
        <v>3997</v>
      </c>
      <c r="K29" s="168">
        <v>4011</v>
      </c>
      <c r="L29" s="168">
        <v>4027</v>
      </c>
      <c r="M29" s="168">
        <v>4093</v>
      </c>
      <c r="N29" s="168"/>
      <c r="O29" s="164" t="s">
        <v>663</v>
      </c>
      <c r="P29" s="164" t="s">
        <v>602</v>
      </c>
      <c r="Q29" s="168">
        <v>1158</v>
      </c>
      <c r="R29" s="168">
        <v>1151</v>
      </c>
      <c r="S29" s="168">
        <v>1146</v>
      </c>
      <c r="T29" s="168">
        <v>1132</v>
      </c>
      <c r="U29" s="168">
        <v>1120</v>
      </c>
      <c r="V29" s="168">
        <v>1121</v>
      </c>
      <c r="W29" s="168">
        <v>1125</v>
      </c>
      <c r="X29" s="168">
        <v>1110</v>
      </c>
      <c r="Y29" s="168">
        <v>1108</v>
      </c>
      <c r="Z29" s="164">
        <v>1130</v>
      </c>
    </row>
    <row r="30" s="164" customFormat="true" spans="2:26">
      <c r="B30" s="164" t="s">
        <v>664</v>
      </c>
      <c r="C30" s="164" t="s">
        <v>609</v>
      </c>
      <c r="D30" s="168">
        <v>4589</v>
      </c>
      <c r="E30" s="168">
        <v>4487</v>
      </c>
      <c r="F30" s="168">
        <v>4407</v>
      </c>
      <c r="G30" s="168">
        <v>4327</v>
      </c>
      <c r="H30" s="168">
        <v>4327</v>
      </c>
      <c r="I30" s="168">
        <v>4349</v>
      </c>
      <c r="J30" s="168">
        <v>4343</v>
      </c>
      <c r="K30" s="168">
        <v>4340</v>
      </c>
      <c r="L30" s="168">
        <v>4325</v>
      </c>
      <c r="M30" s="168">
        <v>4388</v>
      </c>
      <c r="N30" s="168"/>
      <c r="O30" s="164" t="s">
        <v>663</v>
      </c>
      <c r="P30" s="164" t="s">
        <v>601</v>
      </c>
      <c r="Q30" s="168">
        <v>7634</v>
      </c>
      <c r="R30" s="168">
        <v>7593</v>
      </c>
      <c r="S30" s="168">
        <v>7608</v>
      </c>
      <c r="T30" s="168">
        <v>7625</v>
      </c>
      <c r="U30" s="168">
        <v>7656</v>
      </c>
      <c r="V30" s="168">
        <v>7690</v>
      </c>
      <c r="W30" s="168">
        <v>7672</v>
      </c>
      <c r="X30" s="168">
        <v>7654</v>
      </c>
      <c r="Y30" s="168">
        <v>7630</v>
      </c>
      <c r="Z30" s="164">
        <v>7640</v>
      </c>
    </row>
    <row r="31" s="164" customFormat="true" spans="2:26">
      <c r="B31" s="164" t="s">
        <v>664</v>
      </c>
      <c r="C31" s="164" t="s">
        <v>607</v>
      </c>
      <c r="D31" s="168">
        <v>5528</v>
      </c>
      <c r="E31" s="168">
        <v>5501</v>
      </c>
      <c r="F31" s="168">
        <v>5493</v>
      </c>
      <c r="G31" s="168">
        <v>5574</v>
      </c>
      <c r="H31" s="168">
        <v>5619</v>
      </c>
      <c r="I31" s="168">
        <v>5649</v>
      </c>
      <c r="J31" s="168">
        <v>5551</v>
      </c>
      <c r="K31" s="168">
        <v>5554</v>
      </c>
      <c r="L31" s="168">
        <v>5582</v>
      </c>
      <c r="M31" s="168">
        <v>5561</v>
      </c>
      <c r="N31" s="168"/>
      <c r="O31" s="164" t="s">
        <v>663</v>
      </c>
      <c r="P31" s="164" t="s">
        <v>603</v>
      </c>
      <c r="Q31" s="168">
        <v>1990</v>
      </c>
      <c r="R31" s="168">
        <v>1983</v>
      </c>
      <c r="S31" s="168">
        <v>2012</v>
      </c>
      <c r="T31" s="168">
        <v>2016</v>
      </c>
      <c r="U31" s="168">
        <v>2023</v>
      </c>
      <c r="V31" s="168">
        <v>2031</v>
      </c>
      <c r="W31" s="168">
        <v>2043</v>
      </c>
      <c r="X31" s="168">
        <v>2031</v>
      </c>
      <c r="Y31" s="168">
        <v>2003</v>
      </c>
      <c r="Z31" s="164">
        <v>2015</v>
      </c>
    </row>
    <row r="32" s="164" customFormat="true" spans="2:26">
      <c r="B32" s="164" t="s">
        <v>664</v>
      </c>
      <c r="C32" s="164" t="s">
        <v>228</v>
      </c>
      <c r="D32" s="168">
        <v>9935</v>
      </c>
      <c r="E32" s="168">
        <v>9885</v>
      </c>
      <c r="F32" s="168">
        <v>9830</v>
      </c>
      <c r="G32" s="168">
        <v>9756</v>
      </c>
      <c r="H32" s="168">
        <v>9676</v>
      </c>
      <c r="I32" s="168">
        <v>9614</v>
      </c>
      <c r="J32" s="168">
        <v>9584</v>
      </c>
      <c r="K32" s="168">
        <v>9530</v>
      </c>
      <c r="L32" s="168">
        <v>9458</v>
      </c>
      <c r="M32" s="168">
        <v>9696</v>
      </c>
      <c r="N32" s="168"/>
      <c r="O32" s="164" t="s">
        <v>663</v>
      </c>
      <c r="P32" s="164" t="s">
        <v>605</v>
      </c>
      <c r="Q32" s="168">
        <v>3118</v>
      </c>
      <c r="R32" s="168">
        <v>3102</v>
      </c>
      <c r="S32" s="168">
        <v>3093</v>
      </c>
      <c r="T32" s="168">
        <v>3111</v>
      </c>
      <c r="U32" s="168">
        <v>3107</v>
      </c>
      <c r="V32" s="168">
        <v>3116</v>
      </c>
      <c r="W32" s="168">
        <v>3116</v>
      </c>
      <c r="X32" s="168">
        <v>3067</v>
      </c>
      <c r="Y32" s="168">
        <v>3055</v>
      </c>
      <c r="Z32" s="164">
        <v>3098</v>
      </c>
    </row>
    <row r="33" s="164" customFormat="true" spans="2:26">
      <c r="B33" s="164" t="s">
        <v>665</v>
      </c>
      <c r="C33" s="164" t="s">
        <v>614</v>
      </c>
      <c r="D33" s="168">
        <v>1409</v>
      </c>
      <c r="E33" s="168">
        <v>1397</v>
      </c>
      <c r="F33" s="168">
        <v>1393</v>
      </c>
      <c r="G33" s="168">
        <v>1373</v>
      </c>
      <c r="H33" s="168">
        <v>1362</v>
      </c>
      <c r="I33" s="168">
        <v>1348</v>
      </c>
      <c r="J33" s="168">
        <v>1349</v>
      </c>
      <c r="K33" s="168">
        <v>1348</v>
      </c>
      <c r="L33" s="168">
        <v>1336</v>
      </c>
      <c r="M33" s="168">
        <v>1368</v>
      </c>
      <c r="N33" s="168"/>
      <c r="O33" s="164" t="s">
        <v>663</v>
      </c>
      <c r="P33" s="164" t="s">
        <v>606</v>
      </c>
      <c r="Q33" s="168">
        <v>157</v>
      </c>
      <c r="R33" s="168">
        <v>159</v>
      </c>
      <c r="S33" s="168">
        <v>156</v>
      </c>
      <c r="T33" s="168">
        <v>157</v>
      </c>
      <c r="U33" s="168">
        <v>156</v>
      </c>
      <c r="V33" s="168">
        <v>157</v>
      </c>
      <c r="W33" s="168">
        <v>155</v>
      </c>
      <c r="X33" s="168">
        <v>147</v>
      </c>
      <c r="Y33" s="168">
        <v>134</v>
      </c>
      <c r="Z33" s="164">
        <v>153</v>
      </c>
    </row>
    <row r="34" s="164" customFormat="true" spans="2:26">
      <c r="B34" s="164" t="s">
        <v>665</v>
      </c>
      <c r="C34" s="164" t="s">
        <v>27</v>
      </c>
      <c r="D34" s="168">
        <v>12117</v>
      </c>
      <c r="E34" s="168">
        <v>12031</v>
      </c>
      <c r="F34" s="168">
        <v>12029</v>
      </c>
      <c r="G34" s="168">
        <v>12072</v>
      </c>
      <c r="H34" s="168">
        <v>12034</v>
      </c>
      <c r="I34" s="168">
        <v>12074</v>
      </c>
      <c r="J34" s="168">
        <v>12050</v>
      </c>
      <c r="K34" s="168">
        <v>12082</v>
      </c>
      <c r="L34" s="168">
        <v>12036</v>
      </c>
      <c r="M34" s="168">
        <v>12058</v>
      </c>
      <c r="N34" s="168"/>
      <c r="O34" s="164" t="s">
        <v>663</v>
      </c>
      <c r="P34" s="164" t="s">
        <v>604</v>
      </c>
      <c r="Q34" s="168">
        <v>929</v>
      </c>
      <c r="R34" s="168">
        <v>923</v>
      </c>
      <c r="S34" s="168">
        <v>916</v>
      </c>
      <c r="T34" s="168">
        <v>915</v>
      </c>
      <c r="U34" s="168">
        <v>913</v>
      </c>
      <c r="V34" s="168">
        <v>914</v>
      </c>
      <c r="W34" s="168">
        <v>915</v>
      </c>
      <c r="X34" s="168">
        <v>906</v>
      </c>
      <c r="Y34" s="168">
        <v>906</v>
      </c>
      <c r="Z34" s="164">
        <v>915</v>
      </c>
    </row>
    <row r="35" s="164" customFormat="true" spans="2:26">
      <c r="B35" s="164" t="s">
        <v>665</v>
      </c>
      <c r="C35" s="164" t="s">
        <v>238</v>
      </c>
      <c r="D35" s="168">
        <v>17047</v>
      </c>
      <c r="E35" s="168">
        <v>16766</v>
      </c>
      <c r="F35" s="168">
        <v>16499</v>
      </c>
      <c r="G35" s="168">
        <v>16470</v>
      </c>
      <c r="H35" s="168">
        <v>16510</v>
      </c>
      <c r="I35" s="168">
        <v>16625</v>
      </c>
      <c r="J35" s="168">
        <v>16622</v>
      </c>
      <c r="K35" s="168">
        <v>16618</v>
      </c>
      <c r="L35" s="168">
        <v>16623</v>
      </c>
      <c r="M35" s="168">
        <v>16642</v>
      </c>
      <c r="N35" s="168"/>
      <c r="O35" s="164" t="s">
        <v>663</v>
      </c>
      <c r="P35" s="164" t="s">
        <v>216</v>
      </c>
      <c r="Q35" s="168">
        <v>287</v>
      </c>
      <c r="R35" s="168">
        <v>285</v>
      </c>
      <c r="S35" s="168">
        <v>286</v>
      </c>
      <c r="T35" s="168">
        <v>285</v>
      </c>
      <c r="U35" s="168">
        <v>289</v>
      </c>
      <c r="V35" s="168">
        <v>288</v>
      </c>
      <c r="W35" s="168">
        <v>288</v>
      </c>
      <c r="X35" s="168">
        <v>293</v>
      </c>
      <c r="Y35" s="168">
        <v>294</v>
      </c>
      <c r="Z35" s="164">
        <v>288</v>
      </c>
    </row>
    <row r="36" s="164" customFormat="true" spans="2:26">
      <c r="B36" s="164" t="s">
        <v>665</v>
      </c>
      <c r="C36" s="164" t="s">
        <v>28</v>
      </c>
      <c r="D36" s="168">
        <v>9300</v>
      </c>
      <c r="E36" s="168">
        <v>9189</v>
      </c>
      <c r="F36" s="168">
        <v>9113</v>
      </c>
      <c r="G36" s="168">
        <v>8969</v>
      </c>
      <c r="H36" s="168">
        <v>8961</v>
      </c>
      <c r="I36" s="168">
        <v>8908</v>
      </c>
      <c r="J36" s="168">
        <v>8824</v>
      </c>
      <c r="K36" s="168">
        <v>8780</v>
      </c>
      <c r="L36" s="168">
        <v>8781</v>
      </c>
      <c r="M36" s="168">
        <v>8981</v>
      </c>
      <c r="N36" s="168"/>
      <c r="O36" s="164" t="s">
        <v>691</v>
      </c>
      <c r="P36" s="164" t="s">
        <v>171</v>
      </c>
      <c r="Q36" s="168">
        <v>1069</v>
      </c>
      <c r="R36" s="168">
        <v>1067</v>
      </c>
      <c r="S36" s="168">
        <v>1066</v>
      </c>
      <c r="T36" s="168">
        <v>1081</v>
      </c>
      <c r="U36" s="168">
        <v>1081</v>
      </c>
      <c r="V36" s="168">
        <v>1070</v>
      </c>
      <c r="W36" s="168">
        <v>1091</v>
      </c>
      <c r="X36" s="168">
        <v>1099</v>
      </c>
      <c r="Y36" s="168">
        <v>1112</v>
      </c>
      <c r="Z36" s="164">
        <v>1082</v>
      </c>
    </row>
    <row r="37" s="164" customFormat="true" spans="2:26">
      <c r="B37" s="164" t="s">
        <v>665</v>
      </c>
      <c r="C37" s="164" t="s">
        <v>615</v>
      </c>
      <c r="D37" s="168">
        <v>11013</v>
      </c>
      <c r="E37" s="168">
        <v>11029</v>
      </c>
      <c r="F37" s="168">
        <v>11042</v>
      </c>
      <c r="G37" s="168">
        <v>10925</v>
      </c>
      <c r="H37" s="168">
        <v>10921</v>
      </c>
      <c r="I37" s="168">
        <v>10840</v>
      </c>
      <c r="J37" s="168">
        <v>10901</v>
      </c>
      <c r="K37" s="168">
        <v>10938</v>
      </c>
      <c r="L37" s="168">
        <v>10882</v>
      </c>
      <c r="M37" s="168">
        <v>10943</v>
      </c>
      <c r="N37" s="168"/>
      <c r="O37" s="164" t="s">
        <v>691</v>
      </c>
      <c r="P37" s="164" t="s">
        <v>172</v>
      </c>
      <c r="Q37" s="168">
        <v>655</v>
      </c>
      <c r="R37" s="168">
        <v>652</v>
      </c>
      <c r="S37" s="168">
        <v>650</v>
      </c>
      <c r="T37" s="168">
        <v>660</v>
      </c>
      <c r="U37" s="168">
        <v>684</v>
      </c>
      <c r="V37" s="168">
        <v>697</v>
      </c>
      <c r="W37" s="168">
        <v>702</v>
      </c>
      <c r="X37" s="168">
        <v>703</v>
      </c>
      <c r="Y37" s="168">
        <v>718</v>
      </c>
      <c r="Z37" s="164">
        <v>680</v>
      </c>
    </row>
    <row r="38" s="164" customFormat="true" spans="2:26">
      <c r="B38" s="164" t="s">
        <v>665</v>
      </c>
      <c r="C38" s="164" t="s">
        <v>26</v>
      </c>
      <c r="D38" s="168">
        <v>17347</v>
      </c>
      <c r="E38" s="168">
        <v>17267</v>
      </c>
      <c r="F38" s="168">
        <v>17254</v>
      </c>
      <c r="G38" s="168">
        <v>17061</v>
      </c>
      <c r="H38" s="168">
        <v>16887</v>
      </c>
      <c r="I38" s="168">
        <v>16795</v>
      </c>
      <c r="J38" s="168">
        <v>16558</v>
      </c>
      <c r="K38" s="168">
        <v>16506</v>
      </c>
      <c r="L38" s="168">
        <v>16456</v>
      </c>
      <c r="M38" s="168">
        <v>16903</v>
      </c>
      <c r="N38" s="168"/>
      <c r="O38" s="164" t="s">
        <v>691</v>
      </c>
      <c r="P38" s="164" t="s">
        <v>173</v>
      </c>
      <c r="Q38" s="168">
        <v>1784</v>
      </c>
      <c r="R38" s="168">
        <v>1762</v>
      </c>
      <c r="S38" s="168">
        <v>1768</v>
      </c>
      <c r="T38" s="168">
        <v>1791</v>
      </c>
      <c r="U38" s="168">
        <v>1813</v>
      </c>
      <c r="V38" s="168">
        <v>1812</v>
      </c>
      <c r="W38" s="168">
        <v>1823</v>
      </c>
      <c r="X38" s="168">
        <v>1801</v>
      </c>
      <c r="Y38" s="168">
        <v>1787</v>
      </c>
      <c r="Z38" s="164">
        <v>1793</v>
      </c>
    </row>
    <row r="39" s="164" customFormat="true" spans="2:26">
      <c r="B39" s="164" t="s">
        <v>665</v>
      </c>
      <c r="C39" s="164" t="s">
        <v>613</v>
      </c>
      <c r="D39" s="168">
        <v>1052</v>
      </c>
      <c r="E39" s="168">
        <v>1046</v>
      </c>
      <c r="F39" s="168">
        <v>1051</v>
      </c>
      <c r="G39" s="168">
        <v>1023</v>
      </c>
      <c r="H39" s="168">
        <v>1019</v>
      </c>
      <c r="I39" s="168">
        <v>1022</v>
      </c>
      <c r="J39" s="168">
        <v>1042</v>
      </c>
      <c r="K39" s="168">
        <v>1057</v>
      </c>
      <c r="L39" s="168">
        <v>1074</v>
      </c>
      <c r="M39" s="168">
        <v>1043</v>
      </c>
      <c r="N39" s="168"/>
      <c r="O39" s="164" t="s">
        <v>691</v>
      </c>
      <c r="P39" s="164" t="s">
        <v>175</v>
      </c>
      <c r="Q39" s="168">
        <v>364</v>
      </c>
      <c r="R39" s="168">
        <v>358</v>
      </c>
      <c r="S39" s="168">
        <v>357</v>
      </c>
      <c r="T39" s="168">
        <v>359</v>
      </c>
      <c r="U39" s="168">
        <v>364</v>
      </c>
      <c r="V39" s="168">
        <v>364</v>
      </c>
      <c r="W39" s="168">
        <v>364</v>
      </c>
      <c r="X39" s="168">
        <v>359</v>
      </c>
      <c r="Y39" s="168">
        <v>354</v>
      </c>
      <c r="Z39" s="164">
        <v>360</v>
      </c>
    </row>
    <row r="40" s="164" customFormat="true" spans="2:26">
      <c r="B40" s="164" t="s">
        <v>666</v>
      </c>
      <c r="C40" s="164" t="s">
        <v>616</v>
      </c>
      <c r="D40" s="168">
        <v>1835</v>
      </c>
      <c r="E40" s="168">
        <v>1819</v>
      </c>
      <c r="F40" s="168">
        <v>1804</v>
      </c>
      <c r="G40" s="168">
        <v>1802</v>
      </c>
      <c r="H40" s="168">
        <v>1789</v>
      </c>
      <c r="I40" s="168">
        <v>1761</v>
      </c>
      <c r="J40" s="168">
        <v>1757</v>
      </c>
      <c r="K40" s="168">
        <v>1758</v>
      </c>
      <c r="L40" s="168">
        <v>1760</v>
      </c>
      <c r="M40" s="168">
        <v>1787</v>
      </c>
      <c r="N40" s="168"/>
      <c r="O40" s="164" t="s">
        <v>691</v>
      </c>
      <c r="P40" s="164" t="s">
        <v>174</v>
      </c>
      <c r="Q40" s="168">
        <v>189</v>
      </c>
      <c r="R40" s="168">
        <v>185</v>
      </c>
      <c r="S40" s="168">
        <v>180</v>
      </c>
      <c r="T40" s="168">
        <v>176</v>
      </c>
      <c r="U40" s="168">
        <v>172</v>
      </c>
      <c r="V40" s="168">
        <v>173</v>
      </c>
      <c r="W40" s="168">
        <v>184</v>
      </c>
      <c r="X40" s="168">
        <v>186</v>
      </c>
      <c r="Y40" s="168">
        <v>193</v>
      </c>
      <c r="Z40" s="164">
        <v>182</v>
      </c>
    </row>
    <row r="41" s="164" customFormat="true" spans="2:26">
      <c r="B41" s="164" t="s">
        <v>666</v>
      </c>
      <c r="C41" s="164" t="s">
        <v>617</v>
      </c>
      <c r="D41" s="168">
        <v>10153</v>
      </c>
      <c r="E41" s="168">
        <v>10065</v>
      </c>
      <c r="F41" s="168">
        <v>10031</v>
      </c>
      <c r="G41" s="168">
        <v>9909</v>
      </c>
      <c r="H41" s="168">
        <v>9776</v>
      </c>
      <c r="I41" s="168">
        <v>9714</v>
      </c>
      <c r="J41" s="168">
        <v>9592</v>
      </c>
      <c r="K41" s="168">
        <v>9424</v>
      </c>
      <c r="L41" s="168">
        <v>9197</v>
      </c>
      <c r="M41" s="168">
        <v>9762</v>
      </c>
      <c r="N41" s="168"/>
      <c r="O41" s="164" t="s">
        <v>664</v>
      </c>
      <c r="P41" s="164" t="s">
        <v>612</v>
      </c>
      <c r="Q41" s="168">
        <v>782</v>
      </c>
      <c r="R41" s="168">
        <v>767</v>
      </c>
      <c r="S41" s="168">
        <v>783</v>
      </c>
      <c r="T41" s="168">
        <v>794</v>
      </c>
      <c r="U41" s="168">
        <v>825</v>
      </c>
      <c r="V41" s="168">
        <v>821</v>
      </c>
      <c r="W41" s="168">
        <v>815</v>
      </c>
      <c r="X41" s="168">
        <v>803</v>
      </c>
      <c r="Y41" s="168">
        <v>808</v>
      </c>
      <c r="Z41" s="164">
        <v>800</v>
      </c>
    </row>
    <row r="42" s="164" customFormat="true" spans="2:26">
      <c r="B42" s="164" t="s">
        <v>666</v>
      </c>
      <c r="C42" s="164" t="s">
        <v>253</v>
      </c>
      <c r="D42" s="168">
        <v>9463</v>
      </c>
      <c r="E42" s="168">
        <v>9391</v>
      </c>
      <c r="F42" s="168">
        <v>9250</v>
      </c>
      <c r="G42" s="168">
        <v>9293</v>
      </c>
      <c r="H42" s="168">
        <v>9305</v>
      </c>
      <c r="I42" s="168">
        <v>9295</v>
      </c>
      <c r="J42" s="168">
        <v>9228</v>
      </c>
      <c r="K42" s="168">
        <v>9077</v>
      </c>
      <c r="L42" s="168">
        <v>9019</v>
      </c>
      <c r="M42" s="168">
        <v>9258</v>
      </c>
      <c r="N42" s="168"/>
      <c r="O42" s="164" t="s">
        <v>664</v>
      </c>
      <c r="P42" s="164" t="s">
        <v>611</v>
      </c>
      <c r="Q42" s="168">
        <v>894</v>
      </c>
      <c r="R42" s="168">
        <v>898</v>
      </c>
      <c r="S42" s="168">
        <v>895</v>
      </c>
      <c r="T42" s="168">
        <v>881</v>
      </c>
      <c r="U42" s="168">
        <v>875</v>
      </c>
      <c r="V42" s="168">
        <v>884</v>
      </c>
      <c r="W42" s="168">
        <v>884</v>
      </c>
      <c r="X42" s="168">
        <v>881</v>
      </c>
      <c r="Y42" s="168">
        <v>880</v>
      </c>
      <c r="Z42" s="164">
        <v>886</v>
      </c>
    </row>
    <row r="43" s="164" customFormat="true" spans="2:26">
      <c r="B43" s="164" t="s">
        <v>666</v>
      </c>
      <c r="C43" s="164" t="s">
        <v>249</v>
      </c>
      <c r="D43" s="168">
        <v>12384</v>
      </c>
      <c r="E43" s="168">
        <v>12289</v>
      </c>
      <c r="F43" s="168">
        <v>12298</v>
      </c>
      <c r="G43" s="168">
        <v>12234</v>
      </c>
      <c r="H43" s="168">
        <v>12021</v>
      </c>
      <c r="I43" s="168">
        <v>11967</v>
      </c>
      <c r="J43" s="168">
        <v>11940</v>
      </c>
      <c r="K43" s="168">
        <v>11905</v>
      </c>
      <c r="L43" s="168">
        <v>11673</v>
      </c>
      <c r="M43" s="168">
        <v>12079</v>
      </c>
      <c r="N43" s="168"/>
      <c r="O43" s="164" t="s">
        <v>664</v>
      </c>
      <c r="P43" s="164" t="s">
        <v>610</v>
      </c>
      <c r="Q43" s="168">
        <v>624</v>
      </c>
      <c r="R43" s="168">
        <v>616</v>
      </c>
      <c r="S43" s="168">
        <v>619</v>
      </c>
      <c r="T43" s="168">
        <v>624</v>
      </c>
      <c r="U43" s="168">
        <v>626</v>
      </c>
      <c r="V43" s="168">
        <v>632</v>
      </c>
      <c r="W43" s="168">
        <v>639</v>
      </c>
      <c r="X43" s="168">
        <v>630</v>
      </c>
      <c r="Y43" s="168">
        <v>623</v>
      </c>
      <c r="Z43" s="164">
        <v>626</v>
      </c>
    </row>
    <row r="44" s="164" customFormat="true" spans="2:26">
      <c r="B44" s="164" t="s">
        <v>666</v>
      </c>
      <c r="C44" s="164" t="s">
        <v>251</v>
      </c>
      <c r="D44" s="168">
        <v>28019</v>
      </c>
      <c r="E44" s="168">
        <v>27737</v>
      </c>
      <c r="F44" s="168">
        <v>27205</v>
      </c>
      <c r="G44" s="168">
        <v>26861</v>
      </c>
      <c r="H44" s="168">
        <v>26702</v>
      </c>
      <c r="I44" s="168">
        <v>26419</v>
      </c>
      <c r="J44" s="168">
        <v>26405</v>
      </c>
      <c r="K44" s="168">
        <v>26233</v>
      </c>
      <c r="L44" s="168">
        <v>26012</v>
      </c>
      <c r="M44" s="168">
        <v>26844</v>
      </c>
      <c r="N44" s="168"/>
      <c r="O44" s="164" t="s">
        <v>664</v>
      </c>
      <c r="P44" s="164" t="s">
        <v>608</v>
      </c>
      <c r="Q44" s="168">
        <v>260</v>
      </c>
      <c r="R44" s="168">
        <v>261</v>
      </c>
      <c r="S44" s="168">
        <v>260</v>
      </c>
      <c r="T44" s="168">
        <v>257</v>
      </c>
      <c r="U44" s="168">
        <v>264</v>
      </c>
      <c r="V44" s="168">
        <v>250</v>
      </c>
      <c r="W44" s="168">
        <v>251</v>
      </c>
      <c r="X44" s="168">
        <v>251</v>
      </c>
      <c r="Y44" s="168">
        <v>249</v>
      </c>
      <c r="Z44" s="164">
        <v>256</v>
      </c>
    </row>
    <row r="45" s="164" customFormat="true" spans="2:26">
      <c r="B45" s="164" t="s">
        <v>666</v>
      </c>
      <c r="C45" s="164" t="s">
        <v>29</v>
      </c>
      <c r="D45" s="168">
        <v>5251</v>
      </c>
      <c r="E45" s="168">
        <v>5223</v>
      </c>
      <c r="F45" s="168">
        <v>5174</v>
      </c>
      <c r="G45" s="168">
        <v>5168</v>
      </c>
      <c r="H45" s="168">
        <v>5139</v>
      </c>
      <c r="I45" s="168">
        <v>5133</v>
      </c>
      <c r="J45" s="168">
        <v>5133</v>
      </c>
      <c r="K45" s="168">
        <v>5156</v>
      </c>
      <c r="L45" s="168">
        <v>5101</v>
      </c>
      <c r="M45" s="168">
        <v>5164</v>
      </c>
      <c r="N45" s="168"/>
      <c r="O45" s="164" t="s">
        <v>664</v>
      </c>
      <c r="P45" s="164" t="s">
        <v>229</v>
      </c>
      <c r="Q45" s="168">
        <v>477</v>
      </c>
      <c r="R45" s="168">
        <v>464</v>
      </c>
      <c r="S45" s="168">
        <v>466</v>
      </c>
      <c r="T45" s="168">
        <v>456</v>
      </c>
      <c r="U45" s="168">
        <v>450</v>
      </c>
      <c r="V45" s="168">
        <v>452</v>
      </c>
      <c r="W45" s="168">
        <v>454</v>
      </c>
      <c r="X45" s="168">
        <v>446</v>
      </c>
      <c r="Y45" s="168">
        <v>449</v>
      </c>
      <c r="Z45" s="164">
        <v>457</v>
      </c>
    </row>
    <row r="46" s="164" customFormat="true" spans="2:26">
      <c r="B46" s="164" t="s">
        <v>666</v>
      </c>
      <c r="C46" s="164" t="s">
        <v>618</v>
      </c>
      <c r="D46" s="168">
        <v>3419</v>
      </c>
      <c r="E46" s="168">
        <v>3382</v>
      </c>
      <c r="F46" s="168">
        <v>3320</v>
      </c>
      <c r="G46" s="168">
        <v>3281</v>
      </c>
      <c r="H46" s="168">
        <v>3243</v>
      </c>
      <c r="I46" s="168">
        <v>3235</v>
      </c>
      <c r="J46" s="168">
        <v>3228</v>
      </c>
      <c r="K46" s="168">
        <v>3226</v>
      </c>
      <c r="L46" s="168">
        <v>3184</v>
      </c>
      <c r="M46" s="168">
        <v>3280</v>
      </c>
      <c r="N46" s="168"/>
      <c r="O46" s="164" t="s">
        <v>664</v>
      </c>
      <c r="P46" s="164" t="s">
        <v>227</v>
      </c>
      <c r="Q46" s="168">
        <v>530</v>
      </c>
      <c r="R46" s="168">
        <v>517</v>
      </c>
      <c r="S46" s="168">
        <v>514</v>
      </c>
      <c r="T46" s="168">
        <v>513</v>
      </c>
      <c r="U46" s="168">
        <v>515</v>
      </c>
      <c r="V46" s="168">
        <v>511</v>
      </c>
      <c r="W46" s="168">
        <v>507</v>
      </c>
      <c r="X46" s="168">
        <v>508</v>
      </c>
      <c r="Y46" s="168">
        <v>503</v>
      </c>
      <c r="Z46" s="164">
        <v>513</v>
      </c>
    </row>
    <row r="47" s="164" customFormat="true" spans="2:26">
      <c r="B47" s="164" t="s">
        <v>666</v>
      </c>
      <c r="C47" s="164" t="s">
        <v>247</v>
      </c>
      <c r="D47" s="168">
        <v>26183</v>
      </c>
      <c r="E47" s="168">
        <v>25989</v>
      </c>
      <c r="F47" s="168">
        <v>25893</v>
      </c>
      <c r="G47" s="168">
        <v>25573</v>
      </c>
      <c r="H47" s="168">
        <v>25229</v>
      </c>
      <c r="I47" s="168">
        <v>25100</v>
      </c>
      <c r="J47" s="168">
        <v>24882</v>
      </c>
      <c r="K47" s="168">
        <v>24756</v>
      </c>
      <c r="L47" s="168">
        <v>24645</v>
      </c>
      <c r="M47" s="168">
        <v>25361</v>
      </c>
      <c r="N47" s="168"/>
      <c r="O47" s="164" t="s">
        <v>664</v>
      </c>
      <c r="P47" s="164" t="s">
        <v>25</v>
      </c>
      <c r="Q47" s="168">
        <v>242</v>
      </c>
      <c r="R47" s="168">
        <v>239</v>
      </c>
      <c r="S47" s="168">
        <v>241</v>
      </c>
      <c r="T47" s="168">
        <v>241</v>
      </c>
      <c r="U47" s="168">
        <v>243</v>
      </c>
      <c r="V47" s="168">
        <v>243</v>
      </c>
      <c r="W47" s="168">
        <v>243</v>
      </c>
      <c r="X47" s="168">
        <v>241</v>
      </c>
      <c r="Y47" s="168">
        <v>237</v>
      </c>
      <c r="Z47" s="164">
        <v>241</v>
      </c>
    </row>
    <row r="48" s="164" customFormat="true" spans="2:26">
      <c r="B48" s="164" t="s">
        <v>667</v>
      </c>
      <c r="C48" s="164" t="s">
        <v>188</v>
      </c>
      <c r="D48" s="168">
        <v>4896</v>
      </c>
      <c r="E48" s="168">
        <v>4874</v>
      </c>
      <c r="F48" s="168">
        <v>4841</v>
      </c>
      <c r="G48" s="168">
        <v>4850</v>
      </c>
      <c r="H48" s="168">
        <v>4830</v>
      </c>
      <c r="I48" s="168">
        <v>4863</v>
      </c>
      <c r="J48" s="168">
        <v>4781</v>
      </c>
      <c r="K48" s="168">
        <v>4727</v>
      </c>
      <c r="L48" s="168">
        <v>4686</v>
      </c>
      <c r="M48" s="168">
        <v>4816</v>
      </c>
      <c r="N48" s="168"/>
      <c r="O48" s="164" t="s">
        <v>664</v>
      </c>
      <c r="P48" s="164" t="s">
        <v>609</v>
      </c>
      <c r="Q48" s="168">
        <v>560</v>
      </c>
      <c r="R48" s="168">
        <v>558</v>
      </c>
      <c r="S48" s="168">
        <v>557</v>
      </c>
      <c r="T48" s="168">
        <v>575</v>
      </c>
      <c r="U48" s="168">
        <v>592</v>
      </c>
      <c r="V48" s="168">
        <v>602</v>
      </c>
      <c r="W48" s="168">
        <v>603</v>
      </c>
      <c r="X48" s="168">
        <v>607</v>
      </c>
      <c r="Y48" s="168">
        <v>610</v>
      </c>
      <c r="Z48" s="164">
        <v>585</v>
      </c>
    </row>
    <row r="49" s="164" customFormat="true" spans="2:26">
      <c r="B49" s="164" t="s">
        <v>667</v>
      </c>
      <c r="C49" s="164" t="s">
        <v>189</v>
      </c>
      <c r="D49" s="168">
        <v>2647</v>
      </c>
      <c r="E49" s="168">
        <v>2649</v>
      </c>
      <c r="F49" s="168">
        <v>2629</v>
      </c>
      <c r="G49" s="168">
        <v>2610</v>
      </c>
      <c r="H49" s="168">
        <v>2593</v>
      </c>
      <c r="I49" s="168">
        <v>2569</v>
      </c>
      <c r="J49" s="168">
        <v>2547</v>
      </c>
      <c r="K49" s="168">
        <v>2512</v>
      </c>
      <c r="L49" s="168">
        <v>2499</v>
      </c>
      <c r="M49" s="168">
        <v>2584</v>
      </c>
      <c r="N49" s="168"/>
      <c r="O49" s="164" t="s">
        <v>664</v>
      </c>
      <c r="P49" s="164" t="s">
        <v>607</v>
      </c>
      <c r="Q49" s="168">
        <v>807</v>
      </c>
      <c r="R49" s="168">
        <v>788</v>
      </c>
      <c r="S49" s="168">
        <v>781</v>
      </c>
      <c r="T49" s="168">
        <v>777</v>
      </c>
      <c r="U49" s="168">
        <v>775</v>
      </c>
      <c r="V49" s="168">
        <v>783</v>
      </c>
      <c r="W49" s="168">
        <v>753</v>
      </c>
      <c r="X49" s="168">
        <v>755</v>
      </c>
      <c r="Y49" s="168">
        <v>755</v>
      </c>
      <c r="Z49" s="164">
        <v>775</v>
      </c>
    </row>
    <row r="50" s="164" customFormat="true" spans="2:26">
      <c r="B50" s="164" t="s">
        <v>667</v>
      </c>
      <c r="C50" s="164" t="s">
        <v>192</v>
      </c>
      <c r="D50" s="168">
        <v>9669</v>
      </c>
      <c r="E50" s="168">
        <v>9438</v>
      </c>
      <c r="F50" s="168">
        <v>9402</v>
      </c>
      <c r="G50" s="168">
        <v>9403</v>
      </c>
      <c r="H50" s="168">
        <v>9419</v>
      </c>
      <c r="I50" s="168">
        <v>9480</v>
      </c>
      <c r="J50" s="168">
        <v>9357</v>
      </c>
      <c r="K50" s="168">
        <v>9433</v>
      </c>
      <c r="L50" s="168">
        <v>9549</v>
      </c>
      <c r="M50" s="168">
        <v>9461</v>
      </c>
      <c r="N50" s="168"/>
      <c r="O50" s="164" t="s">
        <v>664</v>
      </c>
      <c r="P50" s="164" t="s">
        <v>228</v>
      </c>
      <c r="Q50" s="168">
        <v>690</v>
      </c>
      <c r="R50" s="168">
        <v>685</v>
      </c>
      <c r="S50" s="168">
        <v>692</v>
      </c>
      <c r="T50" s="168">
        <v>690</v>
      </c>
      <c r="U50" s="168">
        <v>686</v>
      </c>
      <c r="V50" s="168">
        <v>689</v>
      </c>
      <c r="W50" s="168">
        <v>691</v>
      </c>
      <c r="X50" s="168">
        <v>684</v>
      </c>
      <c r="Y50" s="168">
        <v>687</v>
      </c>
      <c r="Z50" s="164">
        <v>688</v>
      </c>
    </row>
    <row r="51" s="164" customFormat="true" spans="2:26">
      <c r="B51" s="164" t="s">
        <v>667</v>
      </c>
      <c r="C51" s="164" t="s">
        <v>621</v>
      </c>
      <c r="D51" s="168">
        <v>19351</v>
      </c>
      <c r="E51" s="168">
        <v>19319</v>
      </c>
      <c r="F51" s="168">
        <v>19384</v>
      </c>
      <c r="G51" s="168">
        <v>19257</v>
      </c>
      <c r="H51" s="168">
        <v>19206</v>
      </c>
      <c r="I51" s="168">
        <v>19223</v>
      </c>
      <c r="J51" s="168">
        <v>19328</v>
      </c>
      <c r="K51" s="168">
        <v>19419</v>
      </c>
      <c r="L51" s="168">
        <v>19413</v>
      </c>
      <c r="M51" s="168">
        <v>19322</v>
      </c>
      <c r="N51" s="168"/>
      <c r="O51" s="164" t="s">
        <v>665</v>
      </c>
      <c r="P51" s="164" t="s">
        <v>614</v>
      </c>
      <c r="Q51" s="168">
        <v>1749</v>
      </c>
      <c r="R51" s="168">
        <v>1740</v>
      </c>
      <c r="S51" s="168">
        <v>1749</v>
      </c>
      <c r="T51" s="168">
        <v>1743</v>
      </c>
      <c r="U51" s="168">
        <v>1735</v>
      </c>
      <c r="V51" s="168">
        <v>1677</v>
      </c>
      <c r="W51" s="168">
        <v>1680</v>
      </c>
      <c r="X51" s="168">
        <v>1672</v>
      </c>
      <c r="Y51" s="168">
        <v>1647</v>
      </c>
      <c r="Z51" s="164">
        <v>1710</v>
      </c>
    </row>
    <row r="52" s="164" customFormat="true" spans="2:26">
      <c r="B52" s="164" t="s">
        <v>667</v>
      </c>
      <c r="C52" s="164" t="s">
        <v>622</v>
      </c>
      <c r="D52" s="168">
        <v>7523</v>
      </c>
      <c r="E52" s="168">
        <v>7518</v>
      </c>
      <c r="F52" s="168">
        <v>7554</v>
      </c>
      <c r="G52" s="168">
        <v>7591</v>
      </c>
      <c r="H52" s="168">
        <v>7590</v>
      </c>
      <c r="I52" s="168">
        <v>7625</v>
      </c>
      <c r="J52" s="168">
        <v>7615</v>
      </c>
      <c r="K52" s="168">
        <v>7636</v>
      </c>
      <c r="L52" s="168">
        <v>7655</v>
      </c>
      <c r="M52" s="168">
        <v>7590</v>
      </c>
      <c r="N52" s="168"/>
      <c r="O52" s="164" t="s">
        <v>665</v>
      </c>
      <c r="P52" s="164" t="s">
        <v>27</v>
      </c>
      <c r="Q52" s="168">
        <v>790</v>
      </c>
      <c r="R52" s="168">
        <v>794</v>
      </c>
      <c r="S52" s="168">
        <v>804</v>
      </c>
      <c r="T52" s="168">
        <v>791</v>
      </c>
      <c r="U52" s="168">
        <v>789</v>
      </c>
      <c r="V52" s="168">
        <v>783</v>
      </c>
      <c r="W52" s="168">
        <v>790</v>
      </c>
      <c r="X52" s="168">
        <v>798</v>
      </c>
      <c r="Y52" s="168">
        <v>793</v>
      </c>
      <c r="Z52" s="164">
        <v>792</v>
      </c>
    </row>
    <row r="53" s="164" customFormat="true" spans="2:26">
      <c r="B53" s="164" t="s">
        <v>667</v>
      </c>
      <c r="C53" s="164" t="s">
        <v>728</v>
      </c>
      <c r="D53" s="168">
        <v>395</v>
      </c>
      <c r="E53" s="168">
        <v>397</v>
      </c>
      <c r="F53" s="168">
        <v>383</v>
      </c>
      <c r="G53" s="168">
        <v>390</v>
      </c>
      <c r="H53" s="168">
        <v>388</v>
      </c>
      <c r="I53" s="168">
        <v>380</v>
      </c>
      <c r="J53" s="168">
        <v>384</v>
      </c>
      <c r="K53" s="168">
        <v>385</v>
      </c>
      <c r="L53" s="168">
        <v>391</v>
      </c>
      <c r="M53" s="168">
        <v>388</v>
      </c>
      <c r="N53" s="168"/>
      <c r="O53" s="164" t="s">
        <v>665</v>
      </c>
      <c r="P53" s="164" t="s">
        <v>238</v>
      </c>
      <c r="Q53" s="168">
        <v>1071</v>
      </c>
      <c r="R53" s="168">
        <v>1075</v>
      </c>
      <c r="S53" s="168">
        <v>1073</v>
      </c>
      <c r="T53" s="168">
        <v>1073</v>
      </c>
      <c r="U53" s="168">
        <v>1084</v>
      </c>
      <c r="V53" s="168">
        <v>1068</v>
      </c>
      <c r="W53" s="168">
        <v>1046</v>
      </c>
      <c r="X53" s="168">
        <v>1022</v>
      </c>
      <c r="Y53" s="168">
        <v>1002</v>
      </c>
      <c r="Z53" s="164">
        <v>1057</v>
      </c>
    </row>
    <row r="54" s="164" customFormat="true" spans="2:26">
      <c r="B54" s="164" t="s">
        <v>667</v>
      </c>
      <c r="C54" s="164" t="s">
        <v>619</v>
      </c>
      <c r="D54" s="168">
        <v>129</v>
      </c>
      <c r="E54" s="168">
        <v>129</v>
      </c>
      <c r="F54" s="168">
        <v>128</v>
      </c>
      <c r="G54" s="168">
        <v>128</v>
      </c>
      <c r="H54" s="168">
        <v>130</v>
      </c>
      <c r="I54" s="168">
        <v>134</v>
      </c>
      <c r="J54" s="168">
        <v>139</v>
      </c>
      <c r="K54" s="168">
        <v>139</v>
      </c>
      <c r="L54" s="168">
        <v>138</v>
      </c>
      <c r="M54" s="168">
        <v>133</v>
      </c>
      <c r="N54" s="168"/>
      <c r="O54" s="164" t="s">
        <v>665</v>
      </c>
      <c r="P54" s="164" t="s">
        <v>28</v>
      </c>
      <c r="Q54" s="168">
        <v>554</v>
      </c>
      <c r="R54" s="168">
        <v>550</v>
      </c>
      <c r="S54" s="168">
        <v>538</v>
      </c>
      <c r="T54" s="168">
        <v>528</v>
      </c>
      <c r="U54" s="168">
        <v>535</v>
      </c>
      <c r="V54" s="168">
        <v>532</v>
      </c>
      <c r="W54" s="168">
        <v>509</v>
      </c>
      <c r="X54" s="168">
        <v>507</v>
      </c>
      <c r="Y54" s="168">
        <v>514</v>
      </c>
      <c r="Z54" s="164">
        <v>530</v>
      </c>
    </row>
    <row r="55" s="164" customFormat="true" spans="2:26">
      <c r="B55" s="164" t="s">
        <v>668</v>
      </c>
      <c r="C55" s="164" t="s">
        <v>625</v>
      </c>
      <c r="D55" s="168">
        <v>3754</v>
      </c>
      <c r="E55" s="168">
        <v>3726</v>
      </c>
      <c r="F55" s="168">
        <v>3713</v>
      </c>
      <c r="G55" s="168">
        <v>3636</v>
      </c>
      <c r="H55" s="168">
        <v>3620</v>
      </c>
      <c r="I55" s="168">
        <v>3580</v>
      </c>
      <c r="J55" s="168">
        <v>3536</v>
      </c>
      <c r="K55" s="168">
        <v>3509</v>
      </c>
      <c r="L55" s="168">
        <v>3467</v>
      </c>
      <c r="M55" s="168">
        <v>3616</v>
      </c>
      <c r="N55" s="168"/>
      <c r="O55" s="164" t="s">
        <v>665</v>
      </c>
      <c r="P55" s="164" t="s">
        <v>615</v>
      </c>
      <c r="Q55" s="168">
        <v>626</v>
      </c>
      <c r="R55" s="168">
        <v>628</v>
      </c>
      <c r="S55" s="168">
        <v>630</v>
      </c>
      <c r="T55" s="168">
        <v>623</v>
      </c>
      <c r="U55" s="168">
        <v>626</v>
      </c>
      <c r="V55" s="168">
        <v>634</v>
      </c>
      <c r="W55" s="168">
        <v>639</v>
      </c>
      <c r="X55" s="168">
        <v>640</v>
      </c>
      <c r="Y55" s="168">
        <v>633</v>
      </c>
      <c r="Z55" s="164">
        <v>631</v>
      </c>
    </row>
    <row r="56" s="164" customFormat="true" spans="2:26">
      <c r="B56" s="164" t="s">
        <v>668</v>
      </c>
      <c r="C56" s="164" t="s">
        <v>258</v>
      </c>
      <c r="D56" s="168">
        <v>22371</v>
      </c>
      <c r="E56" s="168">
        <v>22336</v>
      </c>
      <c r="F56" s="168">
        <v>22238</v>
      </c>
      <c r="G56" s="168">
        <v>22275</v>
      </c>
      <c r="H56" s="168">
        <v>22284</v>
      </c>
      <c r="I56" s="168">
        <v>22276</v>
      </c>
      <c r="J56" s="168">
        <v>22208</v>
      </c>
      <c r="K56" s="168">
        <v>22165</v>
      </c>
      <c r="L56" s="168">
        <v>22092</v>
      </c>
      <c r="M56" s="168">
        <v>22249</v>
      </c>
      <c r="N56" s="168"/>
      <c r="O56" s="164" t="s">
        <v>665</v>
      </c>
      <c r="P56" s="164" t="s">
        <v>26</v>
      </c>
      <c r="Q56" s="168">
        <v>743</v>
      </c>
      <c r="R56" s="168">
        <v>751</v>
      </c>
      <c r="S56" s="168">
        <v>758</v>
      </c>
      <c r="T56" s="168">
        <v>755</v>
      </c>
      <c r="U56" s="168">
        <v>764</v>
      </c>
      <c r="V56" s="168">
        <v>762</v>
      </c>
      <c r="W56" s="168">
        <v>774</v>
      </c>
      <c r="X56" s="168">
        <v>784</v>
      </c>
      <c r="Y56" s="168">
        <v>786</v>
      </c>
      <c r="Z56" s="164">
        <v>764</v>
      </c>
    </row>
    <row r="57" s="164" customFormat="true" spans="2:26">
      <c r="B57" s="164" t="s">
        <v>668</v>
      </c>
      <c r="C57" s="164" t="s">
        <v>260</v>
      </c>
      <c r="D57" s="168">
        <v>8463</v>
      </c>
      <c r="E57" s="168">
        <v>8445</v>
      </c>
      <c r="F57" s="168">
        <v>8395</v>
      </c>
      <c r="G57" s="168">
        <v>8286</v>
      </c>
      <c r="H57" s="168">
        <v>8270</v>
      </c>
      <c r="I57" s="168">
        <v>8313</v>
      </c>
      <c r="J57" s="168">
        <v>8351</v>
      </c>
      <c r="K57" s="168">
        <v>8367</v>
      </c>
      <c r="L57" s="168">
        <v>8355</v>
      </c>
      <c r="M57" s="168">
        <v>8361</v>
      </c>
      <c r="N57" s="168"/>
      <c r="O57" s="164" t="s">
        <v>665</v>
      </c>
      <c r="P57" s="164" t="s">
        <v>613</v>
      </c>
      <c r="Q57" s="168">
        <v>103</v>
      </c>
      <c r="R57" s="168">
        <v>103</v>
      </c>
      <c r="S57" s="168">
        <v>103</v>
      </c>
      <c r="T57" s="168">
        <v>102</v>
      </c>
      <c r="U57" s="168">
        <v>102</v>
      </c>
      <c r="V57" s="168">
        <v>97</v>
      </c>
      <c r="W57" s="168">
        <v>97</v>
      </c>
      <c r="X57" s="168">
        <v>98</v>
      </c>
      <c r="Y57" s="168">
        <v>98</v>
      </c>
      <c r="Z57" s="164">
        <v>100</v>
      </c>
    </row>
    <row r="58" s="164" customFormat="true" spans="2:26">
      <c r="B58" s="164" t="s">
        <v>668</v>
      </c>
      <c r="C58" s="164" t="s">
        <v>262</v>
      </c>
      <c r="D58" s="168">
        <v>36843</v>
      </c>
      <c r="E58" s="168">
        <v>36857</v>
      </c>
      <c r="F58" s="168">
        <v>36975</v>
      </c>
      <c r="G58" s="168">
        <v>36754</v>
      </c>
      <c r="H58" s="168">
        <v>36861</v>
      </c>
      <c r="I58" s="168">
        <v>36624</v>
      </c>
      <c r="J58" s="168">
        <v>36395</v>
      </c>
      <c r="K58" s="168">
        <v>36488</v>
      </c>
      <c r="L58" s="168">
        <v>36311</v>
      </c>
      <c r="M58" s="168">
        <v>36679</v>
      </c>
      <c r="N58" s="168"/>
      <c r="O58" s="164" t="s">
        <v>666</v>
      </c>
      <c r="P58" s="164" t="s">
        <v>616</v>
      </c>
      <c r="Q58" s="168">
        <v>877</v>
      </c>
      <c r="R58" s="168">
        <v>864</v>
      </c>
      <c r="S58" s="168">
        <v>859</v>
      </c>
      <c r="T58" s="168">
        <v>855</v>
      </c>
      <c r="U58" s="168">
        <v>850</v>
      </c>
      <c r="V58" s="168">
        <v>855</v>
      </c>
      <c r="W58" s="168">
        <v>852</v>
      </c>
      <c r="X58" s="168">
        <v>856</v>
      </c>
      <c r="Y58" s="168">
        <v>858</v>
      </c>
      <c r="Z58" s="164">
        <v>858</v>
      </c>
    </row>
    <row r="59" s="164" customFormat="true" spans="2:26">
      <c r="B59" s="164" t="s">
        <v>668</v>
      </c>
      <c r="C59" s="164" t="s">
        <v>729</v>
      </c>
      <c r="D59" s="168">
        <v>3089</v>
      </c>
      <c r="E59" s="168">
        <v>3075</v>
      </c>
      <c r="F59" s="168">
        <v>3058</v>
      </c>
      <c r="G59" s="168">
        <v>3033</v>
      </c>
      <c r="H59" s="168">
        <v>3050</v>
      </c>
      <c r="I59" s="168">
        <v>3035</v>
      </c>
      <c r="J59" s="168">
        <v>3036</v>
      </c>
      <c r="K59" s="168">
        <v>3038</v>
      </c>
      <c r="L59" s="168">
        <v>3062</v>
      </c>
      <c r="M59" s="168">
        <v>3053</v>
      </c>
      <c r="N59" s="168"/>
      <c r="O59" s="164" t="s">
        <v>666</v>
      </c>
      <c r="P59" s="164" t="s">
        <v>617</v>
      </c>
      <c r="Q59" s="168">
        <v>366</v>
      </c>
      <c r="R59" s="168">
        <v>356</v>
      </c>
      <c r="S59" s="168">
        <v>361</v>
      </c>
      <c r="T59" s="168">
        <v>361</v>
      </c>
      <c r="U59" s="168">
        <v>356</v>
      </c>
      <c r="V59" s="168">
        <v>358</v>
      </c>
      <c r="W59" s="168">
        <v>358</v>
      </c>
      <c r="X59" s="168">
        <v>357</v>
      </c>
      <c r="Y59" s="168">
        <v>357</v>
      </c>
      <c r="Z59" s="164">
        <v>359</v>
      </c>
    </row>
    <row r="60" s="164" customFormat="true" spans="2:26">
      <c r="B60" s="164" t="s">
        <v>668</v>
      </c>
      <c r="C60" s="164" t="s">
        <v>624</v>
      </c>
      <c r="D60" s="168">
        <v>411</v>
      </c>
      <c r="E60" s="168">
        <v>411</v>
      </c>
      <c r="F60" s="168">
        <v>411</v>
      </c>
      <c r="G60" s="168">
        <v>409</v>
      </c>
      <c r="H60" s="168">
        <v>409</v>
      </c>
      <c r="I60" s="168">
        <v>405</v>
      </c>
      <c r="J60" s="168">
        <v>405</v>
      </c>
      <c r="K60" s="168">
        <v>404</v>
      </c>
      <c r="L60" s="168">
        <v>410</v>
      </c>
      <c r="M60" s="168">
        <v>408</v>
      </c>
      <c r="N60" s="168"/>
      <c r="O60" s="164" t="s">
        <v>666</v>
      </c>
      <c r="P60" s="164" t="s">
        <v>253</v>
      </c>
      <c r="Q60" s="168">
        <v>768</v>
      </c>
      <c r="R60" s="168">
        <v>762</v>
      </c>
      <c r="S60" s="168">
        <v>751</v>
      </c>
      <c r="T60" s="168">
        <v>756</v>
      </c>
      <c r="U60" s="168">
        <v>762</v>
      </c>
      <c r="V60" s="168">
        <v>765</v>
      </c>
      <c r="W60" s="168">
        <v>761</v>
      </c>
      <c r="X60" s="168">
        <v>761</v>
      </c>
      <c r="Y60" s="168">
        <v>754</v>
      </c>
      <c r="Z60" s="164">
        <v>760</v>
      </c>
    </row>
    <row r="61" s="164" customFormat="true" spans="2:26">
      <c r="B61" s="164" t="s">
        <v>176</v>
      </c>
      <c r="C61" s="164" t="s">
        <v>730</v>
      </c>
      <c r="D61" s="168">
        <v>3786</v>
      </c>
      <c r="E61" s="168">
        <v>3739</v>
      </c>
      <c r="F61" s="168">
        <v>3708</v>
      </c>
      <c r="G61" s="168">
        <v>3729</v>
      </c>
      <c r="H61" s="168">
        <v>3724</v>
      </c>
      <c r="I61" s="168">
        <v>3726</v>
      </c>
      <c r="J61" s="168">
        <v>3699</v>
      </c>
      <c r="K61" s="168">
        <v>3680</v>
      </c>
      <c r="L61" s="168">
        <v>3679</v>
      </c>
      <c r="M61" s="168">
        <v>3719</v>
      </c>
      <c r="N61" s="168"/>
      <c r="O61" s="164" t="s">
        <v>666</v>
      </c>
      <c r="P61" s="164" t="s">
        <v>249</v>
      </c>
      <c r="Q61" s="168">
        <v>730</v>
      </c>
      <c r="R61" s="168">
        <v>721</v>
      </c>
      <c r="S61" s="168">
        <v>716</v>
      </c>
      <c r="T61" s="168">
        <v>718</v>
      </c>
      <c r="U61" s="168">
        <v>688</v>
      </c>
      <c r="V61" s="168">
        <v>687</v>
      </c>
      <c r="W61" s="168">
        <v>687</v>
      </c>
      <c r="X61" s="168">
        <v>686</v>
      </c>
      <c r="Y61" s="168">
        <v>664</v>
      </c>
      <c r="Z61" s="164">
        <v>700</v>
      </c>
    </row>
    <row r="62" s="164" customFormat="true" spans="2:26">
      <c r="B62" s="164" t="s">
        <v>16</v>
      </c>
      <c r="C62" s="164" t="s">
        <v>600</v>
      </c>
      <c r="D62" s="168">
        <v>4108</v>
      </c>
      <c r="E62" s="168">
        <v>4101</v>
      </c>
      <c r="F62" s="168">
        <v>4171</v>
      </c>
      <c r="G62" s="168">
        <v>4168</v>
      </c>
      <c r="H62" s="168">
        <v>4222</v>
      </c>
      <c r="I62" s="168">
        <v>4203</v>
      </c>
      <c r="J62" s="168">
        <v>4146</v>
      </c>
      <c r="K62" s="168">
        <v>4112</v>
      </c>
      <c r="L62" s="168">
        <v>4125</v>
      </c>
      <c r="M62" s="168">
        <v>4151</v>
      </c>
      <c r="N62" s="168"/>
      <c r="O62" s="164" t="s">
        <v>666</v>
      </c>
      <c r="P62" s="164" t="s">
        <v>251</v>
      </c>
      <c r="Q62" s="168">
        <v>353</v>
      </c>
      <c r="R62" s="168">
        <v>356</v>
      </c>
      <c r="S62" s="168">
        <v>346</v>
      </c>
      <c r="T62" s="168">
        <v>347</v>
      </c>
      <c r="U62" s="168">
        <v>344</v>
      </c>
      <c r="V62" s="168">
        <v>343</v>
      </c>
      <c r="W62" s="168">
        <v>343</v>
      </c>
      <c r="X62" s="168">
        <v>340</v>
      </c>
      <c r="Y62" s="168">
        <v>320</v>
      </c>
      <c r="Z62" s="164">
        <v>344</v>
      </c>
    </row>
    <row r="63" s="164" customFormat="true" spans="2:26">
      <c r="B63" s="164" t="s">
        <v>669</v>
      </c>
      <c r="C63" s="164" t="s">
        <v>179</v>
      </c>
      <c r="D63" s="168">
        <v>287</v>
      </c>
      <c r="E63" s="168">
        <v>270</v>
      </c>
      <c r="F63" s="168">
        <v>269</v>
      </c>
      <c r="G63" s="168">
        <v>264</v>
      </c>
      <c r="H63" s="168">
        <v>267</v>
      </c>
      <c r="I63" s="168">
        <v>278</v>
      </c>
      <c r="J63" s="168">
        <v>280</v>
      </c>
      <c r="K63" s="168">
        <v>286</v>
      </c>
      <c r="L63" s="168">
        <v>284</v>
      </c>
      <c r="M63" s="168">
        <v>276</v>
      </c>
      <c r="N63" s="168"/>
      <c r="O63" s="164" t="s">
        <v>666</v>
      </c>
      <c r="P63" s="164" t="s">
        <v>29</v>
      </c>
      <c r="Q63" s="168">
        <v>354</v>
      </c>
      <c r="R63" s="168">
        <v>354</v>
      </c>
      <c r="S63" s="168">
        <v>353</v>
      </c>
      <c r="T63" s="168">
        <v>353</v>
      </c>
      <c r="U63" s="168">
        <v>353</v>
      </c>
      <c r="V63" s="168">
        <v>356</v>
      </c>
      <c r="W63" s="168">
        <v>356</v>
      </c>
      <c r="X63" s="168">
        <v>340</v>
      </c>
      <c r="Y63" s="168">
        <v>336</v>
      </c>
      <c r="Z63" s="164">
        <v>351</v>
      </c>
    </row>
    <row r="64" s="164" customFormat="true" spans="2:26">
      <c r="B64" s="164" t="s">
        <v>669</v>
      </c>
      <c r="C64" s="164" t="s">
        <v>180</v>
      </c>
      <c r="D64" s="168">
        <v>341</v>
      </c>
      <c r="E64" s="168">
        <v>339</v>
      </c>
      <c r="F64" s="168">
        <v>343</v>
      </c>
      <c r="G64" s="168">
        <v>345</v>
      </c>
      <c r="H64" s="168">
        <v>346</v>
      </c>
      <c r="I64" s="168">
        <v>347</v>
      </c>
      <c r="J64" s="168">
        <v>348</v>
      </c>
      <c r="K64" s="168">
        <v>344</v>
      </c>
      <c r="L64" s="168">
        <v>344</v>
      </c>
      <c r="M64" s="168">
        <v>344</v>
      </c>
      <c r="N64" s="168"/>
      <c r="O64" s="164" t="s">
        <v>666</v>
      </c>
      <c r="P64" s="164" t="s">
        <v>618</v>
      </c>
      <c r="Q64" s="168">
        <v>205</v>
      </c>
      <c r="R64" s="168">
        <v>207</v>
      </c>
      <c r="S64" s="168">
        <v>203</v>
      </c>
      <c r="T64" s="168">
        <v>199</v>
      </c>
      <c r="U64" s="168">
        <v>200</v>
      </c>
      <c r="V64" s="168">
        <v>204</v>
      </c>
      <c r="W64" s="168">
        <v>203</v>
      </c>
      <c r="X64" s="168">
        <v>201</v>
      </c>
      <c r="Y64" s="168">
        <v>197</v>
      </c>
      <c r="Z64" s="164">
        <v>202</v>
      </c>
    </row>
    <row r="65" s="164" customFormat="true" spans="2:26">
      <c r="B65" s="164" t="s">
        <v>669</v>
      </c>
      <c r="C65" s="164" t="s">
        <v>181</v>
      </c>
      <c r="D65" s="168">
        <v>4998</v>
      </c>
      <c r="E65" s="168">
        <v>4961</v>
      </c>
      <c r="F65" s="168">
        <v>4942</v>
      </c>
      <c r="G65" s="168">
        <v>4945</v>
      </c>
      <c r="H65" s="168">
        <v>4941</v>
      </c>
      <c r="I65" s="168">
        <v>4947</v>
      </c>
      <c r="J65" s="168">
        <v>4911</v>
      </c>
      <c r="K65" s="168">
        <v>4858</v>
      </c>
      <c r="L65" s="168">
        <v>4854</v>
      </c>
      <c r="M65" s="168">
        <v>4929</v>
      </c>
      <c r="N65" s="168"/>
      <c r="O65" s="164" t="s">
        <v>666</v>
      </c>
      <c r="P65" s="164" t="s">
        <v>247</v>
      </c>
      <c r="Q65" s="168">
        <v>1589</v>
      </c>
      <c r="R65" s="168">
        <v>1579</v>
      </c>
      <c r="S65" s="168">
        <v>1575</v>
      </c>
      <c r="T65" s="168">
        <v>1573</v>
      </c>
      <c r="U65" s="168">
        <v>1564</v>
      </c>
      <c r="V65" s="168">
        <v>1559</v>
      </c>
      <c r="W65" s="168">
        <v>1539</v>
      </c>
      <c r="X65" s="168">
        <v>1537</v>
      </c>
      <c r="Y65" s="168">
        <v>1529</v>
      </c>
      <c r="Z65" s="164">
        <v>1560</v>
      </c>
    </row>
    <row r="66" s="164" customFormat="true" spans="2:26">
      <c r="B66" s="164" t="s">
        <v>669</v>
      </c>
      <c r="C66" s="164" t="s">
        <v>30</v>
      </c>
      <c r="D66" s="168">
        <v>8369</v>
      </c>
      <c r="E66" s="168">
        <v>8273</v>
      </c>
      <c r="F66" s="168">
        <v>8260</v>
      </c>
      <c r="G66" s="168">
        <v>8271</v>
      </c>
      <c r="H66" s="168">
        <v>8290</v>
      </c>
      <c r="I66" s="168">
        <v>8321</v>
      </c>
      <c r="J66" s="168">
        <v>8328</v>
      </c>
      <c r="K66" s="168">
        <v>8334</v>
      </c>
      <c r="L66" s="168">
        <v>8340</v>
      </c>
      <c r="M66" s="168">
        <v>8310</v>
      </c>
      <c r="N66" s="168"/>
      <c r="O66" s="164" t="s">
        <v>667</v>
      </c>
      <c r="P66" s="164" t="s">
        <v>188</v>
      </c>
      <c r="Q66" s="168">
        <v>1565</v>
      </c>
      <c r="R66" s="168">
        <v>1565</v>
      </c>
      <c r="S66" s="168">
        <v>1553</v>
      </c>
      <c r="T66" s="168">
        <v>1579</v>
      </c>
      <c r="U66" s="168">
        <v>1554</v>
      </c>
      <c r="V66" s="168">
        <v>1560</v>
      </c>
      <c r="W66" s="168">
        <v>1598</v>
      </c>
      <c r="X66" s="168">
        <v>1605</v>
      </c>
      <c r="Y66" s="168">
        <v>1613</v>
      </c>
      <c r="Z66" s="164">
        <v>1577</v>
      </c>
    </row>
    <row r="67" s="164" customFormat="true" spans="2:26">
      <c r="B67" s="164" t="s">
        <v>669</v>
      </c>
      <c r="C67" s="164" t="s">
        <v>626</v>
      </c>
      <c r="D67" s="168">
        <v>4110</v>
      </c>
      <c r="E67" s="168">
        <v>4090</v>
      </c>
      <c r="F67" s="168">
        <v>4075</v>
      </c>
      <c r="G67" s="168">
        <v>4064</v>
      </c>
      <c r="H67" s="168">
        <v>4068</v>
      </c>
      <c r="I67" s="168">
        <v>4089</v>
      </c>
      <c r="J67" s="168">
        <v>4056</v>
      </c>
      <c r="K67" s="168">
        <v>4093</v>
      </c>
      <c r="L67" s="168">
        <v>4123</v>
      </c>
      <c r="M67" s="168">
        <v>4085</v>
      </c>
      <c r="N67" s="168"/>
      <c r="O67" s="164" t="s">
        <v>667</v>
      </c>
      <c r="P67" s="164" t="s">
        <v>189</v>
      </c>
      <c r="Q67" s="168">
        <v>558</v>
      </c>
      <c r="R67" s="168">
        <v>550</v>
      </c>
      <c r="S67" s="168">
        <v>553</v>
      </c>
      <c r="T67" s="168">
        <v>569</v>
      </c>
      <c r="U67" s="168">
        <v>566</v>
      </c>
      <c r="V67" s="168">
        <v>563</v>
      </c>
      <c r="W67" s="168">
        <v>570</v>
      </c>
      <c r="X67" s="168">
        <v>579</v>
      </c>
      <c r="Y67" s="168">
        <v>576</v>
      </c>
      <c r="Z67" s="164">
        <v>565</v>
      </c>
    </row>
    <row r="68" s="164" customFormat="true" spans="2:26">
      <c r="B68" s="164" t="s">
        <v>669</v>
      </c>
      <c r="C68" s="164" t="s">
        <v>182</v>
      </c>
      <c r="D68" s="168">
        <v>2564</v>
      </c>
      <c r="E68" s="168">
        <v>2548</v>
      </c>
      <c r="F68" s="168">
        <v>2529</v>
      </c>
      <c r="G68" s="168">
        <v>2510</v>
      </c>
      <c r="H68" s="168">
        <v>2539</v>
      </c>
      <c r="I68" s="168">
        <v>2518</v>
      </c>
      <c r="J68" s="168">
        <v>2444</v>
      </c>
      <c r="K68" s="168">
        <v>2438</v>
      </c>
      <c r="L68" s="168">
        <v>2448</v>
      </c>
      <c r="M68" s="168">
        <v>2504</v>
      </c>
      <c r="N68" s="168"/>
      <c r="O68" s="164" t="s">
        <v>667</v>
      </c>
      <c r="P68" s="164" t="s">
        <v>192</v>
      </c>
      <c r="Q68" s="168">
        <v>687</v>
      </c>
      <c r="R68" s="168">
        <v>676</v>
      </c>
      <c r="S68" s="168">
        <v>660</v>
      </c>
      <c r="T68" s="168">
        <v>669</v>
      </c>
      <c r="U68" s="168">
        <v>676</v>
      </c>
      <c r="V68" s="168">
        <v>681</v>
      </c>
      <c r="W68" s="168">
        <v>689</v>
      </c>
      <c r="X68" s="168">
        <v>700</v>
      </c>
      <c r="Y68" s="168">
        <v>710</v>
      </c>
      <c r="Z68" s="164">
        <v>683</v>
      </c>
    </row>
    <row r="69" s="164" customFormat="true" spans="2:26">
      <c r="B69" s="164" t="s">
        <v>669</v>
      </c>
      <c r="C69" s="164" t="s">
        <v>627</v>
      </c>
      <c r="D69" s="168">
        <v>5855</v>
      </c>
      <c r="E69" s="168">
        <v>5764</v>
      </c>
      <c r="F69" s="168">
        <v>5743</v>
      </c>
      <c r="G69" s="168">
        <v>5786</v>
      </c>
      <c r="H69" s="168">
        <v>5797</v>
      </c>
      <c r="I69" s="168">
        <v>5822</v>
      </c>
      <c r="J69" s="168">
        <v>5812</v>
      </c>
      <c r="K69" s="168">
        <v>5820</v>
      </c>
      <c r="L69" s="168">
        <v>5796</v>
      </c>
      <c r="M69" s="168">
        <v>5799</v>
      </c>
      <c r="N69" s="168"/>
      <c r="O69" s="164" t="s">
        <v>667</v>
      </c>
      <c r="P69" s="164" t="s">
        <v>621</v>
      </c>
      <c r="Q69" s="168">
        <v>2374</v>
      </c>
      <c r="R69" s="168">
        <v>2356</v>
      </c>
      <c r="S69" s="168">
        <v>2356</v>
      </c>
      <c r="T69" s="168">
        <v>2348</v>
      </c>
      <c r="U69" s="168">
        <v>2325</v>
      </c>
      <c r="V69" s="168">
        <v>2324</v>
      </c>
      <c r="W69" s="168">
        <v>2329</v>
      </c>
      <c r="X69" s="168">
        <v>2308</v>
      </c>
      <c r="Y69" s="168">
        <v>2305</v>
      </c>
      <c r="Z69" s="164">
        <v>2336</v>
      </c>
    </row>
    <row r="70" s="164" customFormat="true" spans="2:26">
      <c r="B70" s="164" t="s">
        <v>670</v>
      </c>
      <c r="C70" s="164" t="s">
        <v>631</v>
      </c>
      <c r="D70" s="168">
        <v>6272</v>
      </c>
      <c r="E70" s="168">
        <v>6228</v>
      </c>
      <c r="F70" s="168">
        <v>6207</v>
      </c>
      <c r="G70" s="168">
        <v>6207</v>
      </c>
      <c r="H70" s="168">
        <v>6107</v>
      </c>
      <c r="I70" s="168">
        <v>6118</v>
      </c>
      <c r="J70" s="168">
        <v>6112</v>
      </c>
      <c r="K70" s="168">
        <v>6085</v>
      </c>
      <c r="L70" s="168">
        <v>6094</v>
      </c>
      <c r="M70" s="168">
        <v>6159</v>
      </c>
      <c r="N70" s="168"/>
      <c r="O70" s="164" t="s">
        <v>667</v>
      </c>
      <c r="P70" s="164" t="s">
        <v>622</v>
      </c>
      <c r="Q70" s="168">
        <v>540</v>
      </c>
      <c r="R70" s="168">
        <v>544</v>
      </c>
      <c r="S70" s="168">
        <v>560</v>
      </c>
      <c r="T70" s="168">
        <v>563</v>
      </c>
      <c r="U70" s="168">
        <v>568</v>
      </c>
      <c r="V70" s="168">
        <v>571</v>
      </c>
      <c r="W70" s="168">
        <v>572</v>
      </c>
      <c r="X70" s="168">
        <v>578</v>
      </c>
      <c r="Y70" s="168">
        <v>578</v>
      </c>
      <c r="Z70" s="164">
        <v>564</v>
      </c>
    </row>
    <row r="71" s="164" customFormat="true" spans="2:26">
      <c r="B71" s="164" t="s">
        <v>670</v>
      </c>
      <c r="C71" s="164" t="s">
        <v>630</v>
      </c>
      <c r="D71" s="168">
        <v>11651</v>
      </c>
      <c r="E71" s="168">
        <v>11621</v>
      </c>
      <c r="F71" s="168">
        <v>11603</v>
      </c>
      <c r="G71" s="168">
        <v>11458</v>
      </c>
      <c r="H71" s="168">
        <v>11463</v>
      </c>
      <c r="I71" s="168">
        <v>11436</v>
      </c>
      <c r="J71" s="168">
        <v>11353</v>
      </c>
      <c r="K71" s="168">
        <v>11342</v>
      </c>
      <c r="L71" s="168">
        <v>11342</v>
      </c>
      <c r="M71" s="168">
        <v>11474</v>
      </c>
      <c r="N71" s="168"/>
      <c r="O71" s="164" t="s">
        <v>667</v>
      </c>
      <c r="P71" s="164" t="s">
        <v>728</v>
      </c>
      <c r="Q71" s="168">
        <v>80</v>
      </c>
      <c r="R71" s="168">
        <v>78</v>
      </c>
      <c r="S71" s="168">
        <v>78</v>
      </c>
      <c r="T71" s="168">
        <v>79</v>
      </c>
      <c r="U71" s="168">
        <v>77</v>
      </c>
      <c r="V71" s="168">
        <v>74</v>
      </c>
      <c r="W71" s="168">
        <v>67</v>
      </c>
      <c r="X71" s="168">
        <v>68</v>
      </c>
      <c r="Y71" s="168">
        <v>72</v>
      </c>
      <c r="Z71" s="164">
        <v>75</v>
      </c>
    </row>
    <row r="72" s="164" customFormat="true" spans="2:26">
      <c r="B72" s="164" t="s">
        <v>670</v>
      </c>
      <c r="C72" s="164" t="s">
        <v>31</v>
      </c>
      <c r="D72" s="168">
        <v>8591</v>
      </c>
      <c r="E72" s="168">
        <v>8549</v>
      </c>
      <c r="F72" s="168">
        <v>8510</v>
      </c>
      <c r="G72" s="168">
        <v>8427</v>
      </c>
      <c r="H72" s="168">
        <v>8381</v>
      </c>
      <c r="I72" s="168">
        <v>8431</v>
      </c>
      <c r="J72" s="168">
        <v>8450</v>
      </c>
      <c r="K72" s="168">
        <v>8467</v>
      </c>
      <c r="L72" s="168">
        <v>8469</v>
      </c>
      <c r="M72" s="168">
        <v>8475</v>
      </c>
      <c r="N72" s="168"/>
      <c r="O72" s="164" t="s">
        <v>667</v>
      </c>
      <c r="P72" s="164" t="s">
        <v>619</v>
      </c>
      <c r="Q72" s="168">
        <v>250</v>
      </c>
      <c r="R72" s="168">
        <v>247</v>
      </c>
      <c r="S72" s="168">
        <v>248</v>
      </c>
      <c r="T72" s="168">
        <v>256</v>
      </c>
      <c r="U72" s="168">
        <v>259</v>
      </c>
      <c r="V72" s="168">
        <v>258</v>
      </c>
      <c r="W72" s="168">
        <v>275</v>
      </c>
      <c r="X72" s="168">
        <v>279</v>
      </c>
      <c r="Y72" s="168">
        <v>284</v>
      </c>
      <c r="Z72" s="164">
        <v>262</v>
      </c>
    </row>
    <row r="73" s="164" customFormat="true" spans="2:26">
      <c r="B73" s="164" t="s">
        <v>670</v>
      </c>
      <c r="C73" s="164" t="s">
        <v>269</v>
      </c>
      <c r="D73" s="168">
        <v>26712</v>
      </c>
      <c r="E73" s="168">
        <v>26657</v>
      </c>
      <c r="F73" s="168">
        <v>26538</v>
      </c>
      <c r="G73" s="168">
        <v>26377</v>
      </c>
      <c r="H73" s="168">
        <v>26490</v>
      </c>
      <c r="I73" s="168">
        <v>26486</v>
      </c>
      <c r="J73" s="168">
        <v>26537</v>
      </c>
      <c r="K73" s="168">
        <v>26519</v>
      </c>
      <c r="L73" s="168">
        <v>26502</v>
      </c>
      <c r="M73" s="168">
        <v>26535</v>
      </c>
      <c r="N73" s="168"/>
      <c r="O73" s="164" t="s">
        <v>668</v>
      </c>
      <c r="P73" s="164" t="s">
        <v>625</v>
      </c>
      <c r="Q73" s="168">
        <v>1594</v>
      </c>
      <c r="R73" s="168">
        <v>1571</v>
      </c>
      <c r="S73" s="168">
        <v>1556</v>
      </c>
      <c r="T73" s="168">
        <v>1566</v>
      </c>
      <c r="U73" s="168">
        <v>1566</v>
      </c>
      <c r="V73" s="168">
        <v>1550</v>
      </c>
      <c r="W73" s="168">
        <v>1541</v>
      </c>
      <c r="X73" s="168">
        <v>1543</v>
      </c>
      <c r="Y73" s="168">
        <v>1531</v>
      </c>
      <c r="Z73" s="164">
        <v>1558</v>
      </c>
    </row>
    <row r="74" s="164" customFormat="true" spans="2:26">
      <c r="B74" s="164" t="s">
        <v>670</v>
      </c>
      <c r="C74" s="164" t="s">
        <v>731</v>
      </c>
      <c r="D74" s="168">
        <v>1326</v>
      </c>
      <c r="E74" s="168">
        <v>1324</v>
      </c>
      <c r="F74" s="168">
        <v>1341</v>
      </c>
      <c r="G74" s="168">
        <v>1293</v>
      </c>
      <c r="H74" s="168">
        <v>1292</v>
      </c>
      <c r="I74" s="168">
        <v>1263</v>
      </c>
      <c r="J74" s="168">
        <v>1258</v>
      </c>
      <c r="K74" s="168">
        <v>1253</v>
      </c>
      <c r="L74" s="168">
        <v>1257</v>
      </c>
      <c r="M74" s="168">
        <v>1290</v>
      </c>
      <c r="N74" s="168"/>
      <c r="O74" s="164" t="s">
        <v>668</v>
      </c>
      <c r="P74" s="164" t="s">
        <v>258</v>
      </c>
      <c r="Q74" s="168">
        <v>4915</v>
      </c>
      <c r="R74" s="168">
        <v>4858</v>
      </c>
      <c r="S74" s="168">
        <v>4829</v>
      </c>
      <c r="T74" s="168">
        <v>4863</v>
      </c>
      <c r="U74" s="168">
        <v>4848</v>
      </c>
      <c r="V74" s="168">
        <v>4812</v>
      </c>
      <c r="W74" s="168">
        <v>4785</v>
      </c>
      <c r="X74" s="168">
        <v>4809</v>
      </c>
      <c r="Y74" s="168">
        <v>4794</v>
      </c>
      <c r="Z74" s="164">
        <v>4835</v>
      </c>
    </row>
    <row r="75" s="164" customFormat="true" spans="2:26">
      <c r="B75" s="164" t="s">
        <v>670</v>
      </c>
      <c r="C75" s="164" t="s">
        <v>629</v>
      </c>
      <c r="D75" s="168">
        <v>1751</v>
      </c>
      <c r="E75" s="168">
        <v>1753</v>
      </c>
      <c r="F75" s="168">
        <v>1755</v>
      </c>
      <c r="G75" s="168">
        <v>1769</v>
      </c>
      <c r="H75" s="168">
        <v>1756</v>
      </c>
      <c r="I75" s="168">
        <v>1780</v>
      </c>
      <c r="J75" s="168">
        <v>1789</v>
      </c>
      <c r="K75" s="168">
        <v>1795</v>
      </c>
      <c r="L75" s="168">
        <v>1753</v>
      </c>
      <c r="M75" s="168">
        <v>1767</v>
      </c>
      <c r="N75" s="168"/>
      <c r="O75" s="164" t="s">
        <v>668</v>
      </c>
      <c r="P75" s="164" t="s">
        <v>260</v>
      </c>
      <c r="Q75" s="168">
        <v>317</v>
      </c>
      <c r="R75" s="168">
        <v>316</v>
      </c>
      <c r="S75" s="168">
        <v>308</v>
      </c>
      <c r="T75" s="168">
        <v>306</v>
      </c>
      <c r="U75" s="168">
        <v>305</v>
      </c>
      <c r="V75" s="168">
        <v>307</v>
      </c>
      <c r="W75" s="168">
        <v>309</v>
      </c>
      <c r="X75" s="168">
        <v>316</v>
      </c>
      <c r="Y75" s="168">
        <v>313</v>
      </c>
      <c r="Z75" s="164">
        <v>311</v>
      </c>
    </row>
    <row r="76" s="164" customFormat="true" spans="2:26">
      <c r="B76" s="164" t="s">
        <v>17</v>
      </c>
      <c r="C76" s="164" t="s">
        <v>635</v>
      </c>
      <c r="D76" s="168">
        <v>256</v>
      </c>
      <c r="E76" s="168">
        <v>261</v>
      </c>
      <c r="F76" s="168">
        <v>251</v>
      </c>
      <c r="G76" s="168">
        <v>256</v>
      </c>
      <c r="H76" s="168">
        <v>249</v>
      </c>
      <c r="I76" s="168">
        <v>250</v>
      </c>
      <c r="J76" s="168">
        <v>253</v>
      </c>
      <c r="K76" s="168">
        <v>264</v>
      </c>
      <c r="L76" s="168">
        <v>260</v>
      </c>
      <c r="M76" s="168">
        <v>256</v>
      </c>
      <c r="N76" s="168"/>
      <c r="O76" s="164" t="s">
        <v>668</v>
      </c>
      <c r="P76" s="164" t="s">
        <v>262</v>
      </c>
      <c r="Q76" s="168">
        <v>7701</v>
      </c>
      <c r="R76" s="168">
        <v>7741</v>
      </c>
      <c r="S76" s="168">
        <v>7734</v>
      </c>
      <c r="T76" s="168">
        <v>7701</v>
      </c>
      <c r="U76" s="168">
        <v>7702</v>
      </c>
      <c r="V76" s="168">
        <v>7677</v>
      </c>
      <c r="W76" s="168">
        <v>7634</v>
      </c>
      <c r="X76" s="168">
        <v>7541</v>
      </c>
      <c r="Y76" s="168">
        <v>7469</v>
      </c>
      <c r="Z76" s="164">
        <v>7656</v>
      </c>
    </row>
    <row r="77" s="164" customFormat="true" spans="2:26">
      <c r="B77" s="164" t="s">
        <v>17</v>
      </c>
      <c r="C77" s="164" t="s">
        <v>636</v>
      </c>
      <c r="D77" s="168">
        <v>958</v>
      </c>
      <c r="E77" s="168">
        <v>954</v>
      </c>
      <c r="F77" s="168">
        <v>953</v>
      </c>
      <c r="G77" s="168">
        <v>950</v>
      </c>
      <c r="H77" s="168">
        <v>950</v>
      </c>
      <c r="I77" s="168">
        <v>937</v>
      </c>
      <c r="J77" s="168">
        <v>936</v>
      </c>
      <c r="K77" s="168">
        <v>934</v>
      </c>
      <c r="L77" s="168">
        <v>933</v>
      </c>
      <c r="M77" s="168">
        <v>945</v>
      </c>
      <c r="N77" s="168"/>
      <c r="O77" s="164" t="s">
        <v>668</v>
      </c>
      <c r="P77" s="164" t="s">
        <v>729</v>
      </c>
      <c r="Q77" s="168">
        <v>241</v>
      </c>
      <c r="R77" s="168">
        <v>241</v>
      </c>
      <c r="S77" s="168">
        <v>246</v>
      </c>
      <c r="T77" s="168">
        <v>242</v>
      </c>
      <c r="U77" s="168">
        <v>248</v>
      </c>
      <c r="V77" s="168">
        <v>261</v>
      </c>
      <c r="W77" s="168">
        <v>261</v>
      </c>
      <c r="X77" s="168">
        <v>262</v>
      </c>
      <c r="Y77" s="168">
        <v>261</v>
      </c>
      <c r="Z77" s="164">
        <v>251</v>
      </c>
    </row>
    <row r="78" s="164" customFormat="true" spans="2:26">
      <c r="B78" s="164" t="s">
        <v>17</v>
      </c>
      <c r="C78" s="164" t="s">
        <v>637</v>
      </c>
      <c r="D78" s="168">
        <v>7301</v>
      </c>
      <c r="E78" s="168">
        <v>7284</v>
      </c>
      <c r="F78" s="168">
        <v>7297</v>
      </c>
      <c r="G78" s="168">
        <v>7300</v>
      </c>
      <c r="H78" s="168">
        <v>7255</v>
      </c>
      <c r="I78" s="168">
        <v>7246</v>
      </c>
      <c r="J78" s="168">
        <v>7200</v>
      </c>
      <c r="K78" s="168">
        <v>7240</v>
      </c>
      <c r="L78" s="168">
        <v>7152</v>
      </c>
      <c r="M78" s="168">
        <v>7253</v>
      </c>
      <c r="N78" s="168"/>
      <c r="O78" s="164" t="s">
        <v>668</v>
      </c>
      <c r="P78" s="164" t="s">
        <v>624</v>
      </c>
      <c r="Q78" s="168">
        <v>118</v>
      </c>
      <c r="R78" s="168">
        <v>118</v>
      </c>
      <c r="S78" s="168">
        <v>116</v>
      </c>
      <c r="T78" s="168">
        <v>118</v>
      </c>
      <c r="U78" s="168">
        <v>114</v>
      </c>
      <c r="V78" s="168">
        <v>114</v>
      </c>
      <c r="W78" s="168">
        <v>115</v>
      </c>
      <c r="X78" s="168">
        <v>119</v>
      </c>
      <c r="Y78" s="168">
        <v>114</v>
      </c>
      <c r="Z78" s="164">
        <v>116</v>
      </c>
    </row>
    <row r="79" s="164" customFormat="true" spans="2:26">
      <c r="B79" s="164" t="s">
        <v>17</v>
      </c>
      <c r="C79" s="164" t="s">
        <v>638</v>
      </c>
      <c r="D79" s="168">
        <v>5855</v>
      </c>
      <c r="E79" s="168">
        <v>5823</v>
      </c>
      <c r="F79" s="168">
        <v>5814</v>
      </c>
      <c r="G79" s="168">
        <v>5568</v>
      </c>
      <c r="H79" s="168">
        <v>5587</v>
      </c>
      <c r="I79" s="168">
        <v>5607</v>
      </c>
      <c r="J79" s="168">
        <v>5628</v>
      </c>
      <c r="K79" s="168">
        <v>5657</v>
      </c>
      <c r="L79" s="168">
        <v>5654</v>
      </c>
      <c r="M79" s="168">
        <v>5688</v>
      </c>
      <c r="N79" s="168"/>
      <c r="O79" s="164" t="s">
        <v>176</v>
      </c>
      <c r="P79" s="164" t="s">
        <v>730</v>
      </c>
      <c r="Q79" s="168">
        <v>3648</v>
      </c>
      <c r="R79" s="168">
        <v>3606</v>
      </c>
      <c r="S79" s="168">
        <v>3593</v>
      </c>
      <c r="T79" s="168">
        <v>3638</v>
      </c>
      <c r="U79" s="168">
        <v>3657</v>
      </c>
      <c r="V79" s="168">
        <v>3685</v>
      </c>
      <c r="W79" s="168">
        <v>3665</v>
      </c>
      <c r="X79" s="168">
        <v>3679</v>
      </c>
      <c r="Y79" s="168">
        <v>3686</v>
      </c>
      <c r="Z79" s="164">
        <v>3651</v>
      </c>
    </row>
    <row r="80" s="164" customFormat="true" spans="2:26">
      <c r="B80" s="164" t="s">
        <v>17</v>
      </c>
      <c r="C80" s="164" t="s">
        <v>633</v>
      </c>
      <c r="D80" s="168">
        <v>18764</v>
      </c>
      <c r="E80" s="168">
        <v>18738</v>
      </c>
      <c r="F80" s="168">
        <v>18782</v>
      </c>
      <c r="G80" s="168">
        <v>18719</v>
      </c>
      <c r="H80" s="168">
        <v>18806</v>
      </c>
      <c r="I80" s="168">
        <v>18776</v>
      </c>
      <c r="J80" s="168">
        <v>18876</v>
      </c>
      <c r="K80" s="168">
        <v>18610</v>
      </c>
      <c r="L80" s="168">
        <v>18438</v>
      </c>
      <c r="M80" s="168">
        <v>18723</v>
      </c>
      <c r="N80" s="168"/>
      <c r="O80" s="164" t="s">
        <v>16</v>
      </c>
      <c r="P80" s="164" t="s">
        <v>600</v>
      </c>
      <c r="Q80" s="168">
        <v>1952</v>
      </c>
      <c r="R80" s="168">
        <v>1967</v>
      </c>
      <c r="S80" s="168">
        <v>1965</v>
      </c>
      <c r="T80" s="168">
        <v>1962</v>
      </c>
      <c r="U80" s="168">
        <v>1973</v>
      </c>
      <c r="V80" s="168">
        <v>1974</v>
      </c>
      <c r="W80" s="168">
        <v>2019</v>
      </c>
      <c r="X80" s="168">
        <v>2028</v>
      </c>
      <c r="Y80" s="168">
        <v>2052</v>
      </c>
      <c r="Z80" s="164">
        <v>1988</v>
      </c>
    </row>
    <row r="81" s="164" customFormat="true" spans="2:26">
      <c r="B81" s="164" t="s">
        <v>17</v>
      </c>
      <c r="C81" s="164" t="s">
        <v>32</v>
      </c>
      <c r="D81" s="168">
        <v>33952</v>
      </c>
      <c r="E81" s="168">
        <v>33672</v>
      </c>
      <c r="F81" s="168">
        <v>33569</v>
      </c>
      <c r="G81" s="168">
        <v>33096</v>
      </c>
      <c r="H81" s="168">
        <v>32838</v>
      </c>
      <c r="I81" s="168">
        <v>32277</v>
      </c>
      <c r="J81" s="168">
        <v>32350</v>
      </c>
      <c r="K81" s="168">
        <v>31845</v>
      </c>
      <c r="L81" s="168">
        <v>31847</v>
      </c>
      <c r="M81" s="168">
        <v>32827</v>
      </c>
      <c r="N81" s="168"/>
      <c r="O81" s="164" t="s">
        <v>669</v>
      </c>
      <c r="P81" s="164" t="s">
        <v>179</v>
      </c>
      <c r="Q81" s="168">
        <v>492</v>
      </c>
      <c r="R81" s="168">
        <v>481</v>
      </c>
      <c r="S81" s="168">
        <v>485</v>
      </c>
      <c r="T81" s="168">
        <v>506</v>
      </c>
      <c r="U81" s="168">
        <v>513</v>
      </c>
      <c r="V81" s="168">
        <v>514</v>
      </c>
      <c r="W81" s="168">
        <v>523</v>
      </c>
      <c r="X81" s="168">
        <v>530</v>
      </c>
      <c r="Y81" s="168">
        <v>527</v>
      </c>
      <c r="Z81" s="164">
        <v>508</v>
      </c>
    </row>
    <row r="82" s="164" customFormat="true" spans="2:26">
      <c r="B82" s="164" t="s">
        <v>17</v>
      </c>
      <c r="C82" s="164" t="s">
        <v>282</v>
      </c>
      <c r="D82" s="168">
        <v>36388</v>
      </c>
      <c r="E82" s="168">
        <v>36113</v>
      </c>
      <c r="F82" s="168">
        <v>36251</v>
      </c>
      <c r="G82" s="168">
        <v>35235</v>
      </c>
      <c r="H82" s="168">
        <v>35080</v>
      </c>
      <c r="I82" s="168">
        <v>34860</v>
      </c>
      <c r="J82" s="168">
        <v>34859</v>
      </c>
      <c r="K82" s="168">
        <v>34736</v>
      </c>
      <c r="L82" s="168">
        <v>34580</v>
      </c>
      <c r="M82" s="168">
        <v>35345</v>
      </c>
      <c r="N82" s="168"/>
      <c r="O82" s="164" t="s">
        <v>669</v>
      </c>
      <c r="P82" s="164" t="s">
        <v>180</v>
      </c>
      <c r="Q82" s="168">
        <v>153</v>
      </c>
      <c r="R82" s="168">
        <v>153</v>
      </c>
      <c r="S82" s="168">
        <v>152</v>
      </c>
      <c r="T82" s="168">
        <v>151</v>
      </c>
      <c r="U82" s="168">
        <v>154</v>
      </c>
      <c r="V82" s="168">
        <v>156</v>
      </c>
      <c r="W82" s="168">
        <v>151</v>
      </c>
      <c r="X82" s="168">
        <v>156</v>
      </c>
      <c r="Y82" s="168">
        <v>150</v>
      </c>
      <c r="Z82" s="164">
        <v>153</v>
      </c>
    </row>
    <row r="83" s="164" customFormat="true" spans="2:26">
      <c r="B83" s="164" t="s">
        <v>17</v>
      </c>
      <c r="C83" s="164" t="s">
        <v>280</v>
      </c>
      <c r="D83" s="168">
        <v>45125</v>
      </c>
      <c r="E83" s="168">
        <v>44983</v>
      </c>
      <c r="F83" s="168">
        <v>44837</v>
      </c>
      <c r="G83" s="168">
        <v>43914</v>
      </c>
      <c r="H83" s="168">
        <v>43210</v>
      </c>
      <c r="I83" s="168">
        <v>42837</v>
      </c>
      <c r="J83" s="168">
        <v>42287</v>
      </c>
      <c r="K83" s="168">
        <v>41933</v>
      </c>
      <c r="L83" s="168">
        <v>41818</v>
      </c>
      <c r="M83" s="168">
        <v>43438</v>
      </c>
      <c r="N83" s="168"/>
      <c r="O83" s="164" t="s">
        <v>669</v>
      </c>
      <c r="P83" s="164" t="s">
        <v>181</v>
      </c>
      <c r="Q83" s="168">
        <v>870</v>
      </c>
      <c r="R83" s="168">
        <v>857</v>
      </c>
      <c r="S83" s="168">
        <v>860</v>
      </c>
      <c r="T83" s="168">
        <v>862</v>
      </c>
      <c r="U83" s="168">
        <v>865</v>
      </c>
      <c r="V83" s="168">
        <v>863</v>
      </c>
      <c r="W83" s="168">
        <v>856</v>
      </c>
      <c r="X83" s="168">
        <v>843</v>
      </c>
      <c r="Y83" s="168">
        <v>816</v>
      </c>
      <c r="Z83" s="164">
        <v>855</v>
      </c>
    </row>
    <row r="84" s="164" customFormat="true" spans="2:26">
      <c r="B84" s="164" t="s">
        <v>17</v>
      </c>
      <c r="C84" s="164" t="s">
        <v>634</v>
      </c>
      <c r="D84" s="168">
        <v>19190</v>
      </c>
      <c r="E84" s="168">
        <v>19093</v>
      </c>
      <c r="F84" s="168">
        <v>19100</v>
      </c>
      <c r="G84" s="168">
        <v>19113</v>
      </c>
      <c r="H84" s="168">
        <v>18887</v>
      </c>
      <c r="I84" s="168">
        <v>18819</v>
      </c>
      <c r="J84" s="168">
        <v>18648</v>
      </c>
      <c r="K84" s="168">
        <v>18568</v>
      </c>
      <c r="L84" s="168">
        <v>18411</v>
      </c>
      <c r="M84" s="168">
        <v>18870</v>
      </c>
      <c r="N84" s="168"/>
      <c r="O84" s="164" t="s">
        <v>669</v>
      </c>
      <c r="P84" s="164" t="s">
        <v>30</v>
      </c>
      <c r="Q84" s="168">
        <v>775</v>
      </c>
      <c r="R84" s="168">
        <v>764</v>
      </c>
      <c r="S84" s="168">
        <v>757</v>
      </c>
      <c r="T84" s="168">
        <v>756</v>
      </c>
      <c r="U84" s="168">
        <v>754</v>
      </c>
      <c r="V84" s="168">
        <v>753</v>
      </c>
      <c r="W84" s="168">
        <v>741</v>
      </c>
      <c r="X84" s="168">
        <v>714</v>
      </c>
      <c r="Y84" s="168">
        <v>715</v>
      </c>
      <c r="Z84" s="164">
        <v>748</v>
      </c>
    </row>
    <row r="85" s="164" customFormat="true" spans="2:26">
      <c r="B85" s="164" t="s">
        <v>17</v>
      </c>
      <c r="C85" s="164" t="s">
        <v>732</v>
      </c>
      <c r="D85" s="168">
        <v>5761</v>
      </c>
      <c r="E85" s="168">
        <v>5698</v>
      </c>
      <c r="F85" s="168">
        <v>5713</v>
      </c>
      <c r="G85" s="168">
        <v>5689</v>
      </c>
      <c r="H85" s="168">
        <v>5693</v>
      </c>
      <c r="I85" s="168">
        <v>5674</v>
      </c>
      <c r="J85" s="168">
        <v>5680</v>
      </c>
      <c r="K85" s="168">
        <v>5631</v>
      </c>
      <c r="L85" s="168">
        <v>5435</v>
      </c>
      <c r="M85" s="168">
        <v>5664</v>
      </c>
      <c r="N85" s="168"/>
      <c r="O85" s="164" t="s">
        <v>669</v>
      </c>
      <c r="P85" s="164" t="s">
        <v>626</v>
      </c>
      <c r="Q85" s="168">
        <v>485</v>
      </c>
      <c r="R85" s="168">
        <v>469</v>
      </c>
      <c r="S85" s="168">
        <v>452</v>
      </c>
      <c r="T85" s="168">
        <v>448</v>
      </c>
      <c r="U85" s="168">
        <v>454</v>
      </c>
      <c r="V85" s="168">
        <v>452</v>
      </c>
      <c r="W85" s="168">
        <v>459</v>
      </c>
      <c r="X85" s="168">
        <v>457</v>
      </c>
      <c r="Y85" s="168">
        <v>456</v>
      </c>
      <c r="Z85" s="164">
        <v>459</v>
      </c>
    </row>
    <row r="86" s="164" customFormat="true" spans="2:26">
      <c r="B86" s="164" t="s">
        <v>671</v>
      </c>
      <c r="C86" s="164" t="s">
        <v>641</v>
      </c>
      <c r="D86" s="168">
        <v>13167</v>
      </c>
      <c r="E86" s="168">
        <v>12973</v>
      </c>
      <c r="F86" s="168">
        <v>12884</v>
      </c>
      <c r="G86" s="168">
        <v>12880</v>
      </c>
      <c r="H86" s="168">
        <v>12819</v>
      </c>
      <c r="I86" s="168">
        <v>12786</v>
      </c>
      <c r="J86" s="168">
        <v>12781</v>
      </c>
      <c r="K86" s="168">
        <v>12778</v>
      </c>
      <c r="L86" s="168">
        <v>12690</v>
      </c>
      <c r="M86" s="168">
        <v>12862</v>
      </c>
      <c r="N86" s="168"/>
      <c r="O86" s="164" t="s">
        <v>669</v>
      </c>
      <c r="P86" s="164" t="s">
        <v>182</v>
      </c>
      <c r="Q86" s="168">
        <v>225</v>
      </c>
      <c r="R86" s="168">
        <v>225</v>
      </c>
      <c r="S86" s="168">
        <v>223</v>
      </c>
      <c r="T86" s="168">
        <v>230</v>
      </c>
      <c r="U86" s="168">
        <v>232</v>
      </c>
      <c r="V86" s="168">
        <v>244</v>
      </c>
      <c r="W86" s="168">
        <v>241</v>
      </c>
      <c r="X86" s="168">
        <v>234</v>
      </c>
      <c r="Y86" s="168">
        <v>241</v>
      </c>
      <c r="Z86" s="164">
        <v>233</v>
      </c>
    </row>
    <row r="87" s="164" customFormat="true" spans="2:26">
      <c r="B87" s="164" t="s">
        <v>671</v>
      </c>
      <c r="C87" s="164" t="s">
        <v>643</v>
      </c>
      <c r="D87" s="168">
        <v>20529</v>
      </c>
      <c r="E87" s="168">
        <v>20128</v>
      </c>
      <c r="F87" s="168">
        <v>19976</v>
      </c>
      <c r="G87" s="168">
        <v>19750</v>
      </c>
      <c r="H87" s="168">
        <v>19677</v>
      </c>
      <c r="I87" s="168">
        <v>19576</v>
      </c>
      <c r="J87" s="168">
        <v>19495</v>
      </c>
      <c r="K87" s="168">
        <v>19389</v>
      </c>
      <c r="L87" s="168">
        <v>19222</v>
      </c>
      <c r="M87" s="168">
        <v>19749</v>
      </c>
      <c r="N87" s="168"/>
      <c r="O87" s="164" t="s">
        <v>669</v>
      </c>
      <c r="P87" s="164" t="s">
        <v>627</v>
      </c>
      <c r="Q87" s="168">
        <v>1200</v>
      </c>
      <c r="R87" s="168">
        <v>1184</v>
      </c>
      <c r="S87" s="168">
        <v>1188</v>
      </c>
      <c r="T87" s="168">
        <v>1211</v>
      </c>
      <c r="U87" s="168">
        <v>1218</v>
      </c>
      <c r="V87" s="168">
        <v>1215</v>
      </c>
      <c r="W87" s="168">
        <v>1210</v>
      </c>
      <c r="X87" s="168">
        <v>1215</v>
      </c>
      <c r="Y87" s="168">
        <v>1209</v>
      </c>
      <c r="Z87" s="164">
        <v>1206</v>
      </c>
    </row>
    <row r="88" s="164" customFormat="true" spans="2:26">
      <c r="B88" s="164" t="s">
        <v>671</v>
      </c>
      <c r="C88" s="164" t="s">
        <v>290</v>
      </c>
      <c r="D88" s="168">
        <v>26322</v>
      </c>
      <c r="E88" s="168">
        <v>26257</v>
      </c>
      <c r="F88" s="168">
        <v>26261</v>
      </c>
      <c r="G88" s="168">
        <v>26291</v>
      </c>
      <c r="H88" s="168">
        <v>26318</v>
      </c>
      <c r="I88" s="168">
        <v>26370</v>
      </c>
      <c r="J88" s="168">
        <v>26438</v>
      </c>
      <c r="K88" s="168">
        <v>26501</v>
      </c>
      <c r="L88" s="168">
        <v>26361</v>
      </c>
      <c r="M88" s="168">
        <v>26347</v>
      </c>
      <c r="N88" s="168"/>
      <c r="O88" s="164" t="s">
        <v>670</v>
      </c>
      <c r="P88" s="164" t="s">
        <v>631</v>
      </c>
      <c r="Q88" s="168">
        <v>4457</v>
      </c>
      <c r="R88" s="168">
        <v>4451</v>
      </c>
      <c r="S88" s="168">
        <v>4455</v>
      </c>
      <c r="T88" s="168">
        <v>4486</v>
      </c>
      <c r="U88" s="168">
        <v>4510</v>
      </c>
      <c r="V88" s="168">
        <v>4533</v>
      </c>
      <c r="W88" s="168">
        <v>4540</v>
      </c>
      <c r="X88" s="168">
        <v>4548</v>
      </c>
      <c r="Y88" s="168">
        <v>4574</v>
      </c>
      <c r="Z88" s="164">
        <v>4506</v>
      </c>
    </row>
    <row r="89" s="164" customFormat="true" spans="2:26">
      <c r="B89" s="164" t="s">
        <v>671</v>
      </c>
      <c r="C89" s="164" t="s">
        <v>292</v>
      </c>
      <c r="D89" s="168">
        <v>25093</v>
      </c>
      <c r="E89" s="168">
        <v>25023</v>
      </c>
      <c r="F89" s="168">
        <v>24946</v>
      </c>
      <c r="G89" s="168">
        <v>24761</v>
      </c>
      <c r="H89" s="168">
        <v>24575</v>
      </c>
      <c r="I89" s="168">
        <v>24480</v>
      </c>
      <c r="J89" s="168">
        <v>24403</v>
      </c>
      <c r="K89" s="168">
        <v>23978</v>
      </c>
      <c r="L89" s="168">
        <v>23814</v>
      </c>
      <c r="M89" s="168">
        <v>24564</v>
      </c>
      <c r="N89" s="168"/>
      <c r="O89" s="164" t="s">
        <v>670</v>
      </c>
      <c r="P89" s="164" t="s">
        <v>630</v>
      </c>
      <c r="Q89" s="168">
        <v>1427</v>
      </c>
      <c r="R89" s="168">
        <v>1430</v>
      </c>
      <c r="S89" s="168">
        <v>1424</v>
      </c>
      <c r="T89" s="168">
        <v>1409</v>
      </c>
      <c r="U89" s="168">
        <v>1426</v>
      </c>
      <c r="V89" s="168">
        <v>1441</v>
      </c>
      <c r="W89" s="168">
        <v>1435</v>
      </c>
      <c r="X89" s="168">
        <v>1432</v>
      </c>
      <c r="Y89" s="168">
        <v>1434</v>
      </c>
      <c r="Z89" s="164">
        <v>1429</v>
      </c>
    </row>
    <row r="90" s="164" customFormat="true" spans="2:26">
      <c r="B90" s="164" t="s">
        <v>671</v>
      </c>
      <c r="C90" s="164" t="s">
        <v>642</v>
      </c>
      <c r="D90" s="168">
        <v>25567</v>
      </c>
      <c r="E90" s="168">
        <v>25319</v>
      </c>
      <c r="F90" s="168">
        <v>25285</v>
      </c>
      <c r="G90" s="168">
        <v>25188</v>
      </c>
      <c r="H90" s="168">
        <v>24927</v>
      </c>
      <c r="I90" s="168">
        <v>24990</v>
      </c>
      <c r="J90" s="168">
        <v>25010</v>
      </c>
      <c r="K90" s="168">
        <v>24908</v>
      </c>
      <c r="L90" s="168">
        <v>24767</v>
      </c>
      <c r="M90" s="168">
        <v>25107</v>
      </c>
      <c r="N90" s="168"/>
      <c r="O90" s="164" t="s">
        <v>670</v>
      </c>
      <c r="P90" s="164" t="s">
        <v>31</v>
      </c>
      <c r="Q90" s="168">
        <v>822</v>
      </c>
      <c r="R90" s="168">
        <v>815</v>
      </c>
      <c r="S90" s="168">
        <v>812</v>
      </c>
      <c r="T90" s="168">
        <v>793</v>
      </c>
      <c r="U90" s="168">
        <v>790</v>
      </c>
      <c r="V90" s="168">
        <v>794</v>
      </c>
      <c r="W90" s="168">
        <v>804</v>
      </c>
      <c r="X90" s="168">
        <v>798</v>
      </c>
      <c r="Y90" s="168">
        <v>803</v>
      </c>
      <c r="Z90" s="164">
        <v>803</v>
      </c>
    </row>
    <row r="91" s="164" customFormat="true" spans="2:26">
      <c r="B91" s="164" t="s">
        <v>671</v>
      </c>
      <c r="C91" s="164" t="s">
        <v>639</v>
      </c>
      <c r="D91" s="168">
        <v>1503</v>
      </c>
      <c r="E91" s="168">
        <v>1500</v>
      </c>
      <c r="F91" s="168">
        <v>1495</v>
      </c>
      <c r="G91" s="168">
        <v>1482</v>
      </c>
      <c r="H91" s="168">
        <v>1302</v>
      </c>
      <c r="I91" s="168">
        <v>1261</v>
      </c>
      <c r="J91" s="168">
        <v>1259</v>
      </c>
      <c r="K91" s="168">
        <v>1258</v>
      </c>
      <c r="L91" s="168">
        <v>1242</v>
      </c>
      <c r="M91" s="168">
        <v>1367</v>
      </c>
      <c r="N91" s="168"/>
      <c r="O91" s="164" t="s">
        <v>670</v>
      </c>
      <c r="P91" s="164" t="s">
        <v>269</v>
      </c>
      <c r="Q91" s="168">
        <v>2037</v>
      </c>
      <c r="R91" s="168">
        <v>2035</v>
      </c>
      <c r="S91" s="168">
        <v>2035</v>
      </c>
      <c r="T91" s="168">
        <v>2041</v>
      </c>
      <c r="U91" s="168">
        <v>2057</v>
      </c>
      <c r="V91" s="168">
        <v>2067</v>
      </c>
      <c r="W91" s="168">
        <v>2067</v>
      </c>
      <c r="X91" s="168">
        <v>2073</v>
      </c>
      <c r="Y91" s="168">
        <v>2075</v>
      </c>
      <c r="Z91" s="164">
        <v>2054</v>
      </c>
    </row>
    <row r="92" s="164" customFormat="true" spans="2:26">
      <c r="B92" s="164" t="s">
        <v>671</v>
      </c>
      <c r="C92" s="164" t="s">
        <v>640</v>
      </c>
      <c r="D92" s="168">
        <v>2439</v>
      </c>
      <c r="E92" s="168">
        <v>2449</v>
      </c>
      <c r="F92" s="168">
        <v>2446</v>
      </c>
      <c r="G92" s="168">
        <v>2326</v>
      </c>
      <c r="H92" s="168">
        <v>2213</v>
      </c>
      <c r="I92" s="168">
        <v>2102</v>
      </c>
      <c r="J92" s="168">
        <v>2093</v>
      </c>
      <c r="K92" s="168">
        <v>2036</v>
      </c>
      <c r="L92" s="168">
        <v>1983</v>
      </c>
      <c r="M92" s="168">
        <v>2232</v>
      </c>
      <c r="N92" s="168"/>
      <c r="O92" s="164" t="s">
        <v>670</v>
      </c>
      <c r="P92" s="164" t="s">
        <v>731</v>
      </c>
      <c r="Q92" s="168">
        <v>413</v>
      </c>
      <c r="R92" s="168">
        <v>409</v>
      </c>
      <c r="S92" s="168">
        <v>415</v>
      </c>
      <c r="T92" s="168">
        <v>415</v>
      </c>
      <c r="U92" s="168">
        <v>435</v>
      </c>
      <c r="V92" s="168">
        <v>437</v>
      </c>
      <c r="W92" s="168">
        <v>436</v>
      </c>
      <c r="X92" s="168">
        <v>438</v>
      </c>
      <c r="Y92" s="168">
        <v>444</v>
      </c>
      <c r="Z92" s="164">
        <v>427</v>
      </c>
    </row>
    <row r="93" s="164" customFormat="true" spans="2:26">
      <c r="B93" s="164" t="s">
        <v>19</v>
      </c>
      <c r="C93" s="164" t="s">
        <v>196</v>
      </c>
      <c r="D93" s="168">
        <v>645</v>
      </c>
      <c r="E93" s="168">
        <v>644</v>
      </c>
      <c r="F93" s="168">
        <v>627</v>
      </c>
      <c r="G93" s="168">
        <v>630</v>
      </c>
      <c r="H93" s="168">
        <v>638</v>
      </c>
      <c r="I93" s="168">
        <v>637</v>
      </c>
      <c r="J93" s="168">
        <v>641</v>
      </c>
      <c r="K93" s="168">
        <v>634</v>
      </c>
      <c r="L93" s="168">
        <v>634</v>
      </c>
      <c r="M93" s="168">
        <v>637</v>
      </c>
      <c r="N93" s="168"/>
      <c r="O93" s="164" t="s">
        <v>670</v>
      </c>
      <c r="P93" s="164" t="s">
        <v>629</v>
      </c>
      <c r="Q93" s="168">
        <v>93</v>
      </c>
      <c r="R93" s="168">
        <v>97</v>
      </c>
      <c r="S93" s="168">
        <v>97</v>
      </c>
      <c r="T93" s="168">
        <v>97</v>
      </c>
      <c r="U93" s="168">
        <v>97</v>
      </c>
      <c r="V93" s="168">
        <v>97</v>
      </c>
      <c r="W93" s="168">
        <v>97</v>
      </c>
      <c r="X93" s="168">
        <v>95</v>
      </c>
      <c r="Y93" s="168">
        <v>94</v>
      </c>
      <c r="Z93" s="164">
        <v>96</v>
      </c>
    </row>
    <row r="94" s="164" customFormat="true" spans="2:26">
      <c r="B94" s="164" t="s">
        <v>19</v>
      </c>
      <c r="C94" s="164" t="s">
        <v>199</v>
      </c>
      <c r="D94" s="168">
        <v>9348</v>
      </c>
      <c r="E94" s="168">
        <v>9299</v>
      </c>
      <c r="F94" s="168">
        <v>9308</v>
      </c>
      <c r="G94" s="168">
        <v>9348</v>
      </c>
      <c r="H94" s="168">
        <v>9361</v>
      </c>
      <c r="I94" s="168">
        <v>9310</v>
      </c>
      <c r="J94" s="168">
        <v>9298</v>
      </c>
      <c r="K94" s="168">
        <v>9408</v>
      </c>
      <c r="L94" s="168">
        <v>9443</v>
      </c>
      <c r="M94" s="168">
        <v>9347</v>
      </c>
      <c r="N94" s="168"/>
      <c r="O94" s="164" t="s">
        <v>17</v>
      </c>
      <c r="P94" s="164" t="s">
        <v>635</v>
      </c>
      <c r="Q94" s="168">
        <v>906</v>
      </c>
      <c r="R94" s="168">
        <v>915</v>
      </c>
      <c r="S94" s="168">
        <v>921</v>
      </c>
      <c r="T94" s="168">
        <v>936</v>
      </c>
      <c r="U94" s="168">
        <v>955</v>
      </c>
      <c r="V94" s="168">
        <v>971</v>
      </c>
      <c r="W94" s="168">
        <v>1006</v>
      </c>
      <c r="X94" s="168">
        <v>1016</v>
      </c>
      <c r="Y94" s="168">
        <v>1018</v>
      </c>
      <c r="Z94" s="164">
        <v>960</v>
      </c>
    </row>
    <row r="95" s="164" customFormat="true" spans="2:26">
      <c r="B95" s="164" t="s">
        <v>19</v>
      </c>
      <c r="C95" s="164" t="s">
        <v>203</v>
      </c>
      <c r="D95" s="168">
        <v>19645</v>
      </c>
      <c r="E95" s="168">
        <v>19298</v>
      </c>
      <c r="F95" s="168">
        <v>18904</v>
      </c>
      <c r="G95" s="168">
        <v>18656</v>
      </c>
      <c r="H95" s="168">
        <v>18383</v>
      </c>
      <c r="I95" s="168">
        <v>18353</v>
      </c>
      <c r="J95" s="168">
        <v>18496</v>
      </c>
      <c r="K95" s="168">
        <v>18588</v>
      </c>
      <c r="L95" s="168">
        <v>18449</v>
      </c>
      <c r="M95" s="168">
        <v>18752</v>
      </c>
      <c r="N95" s="168"/>
      <c r="O95" s="164" t="s">
        <v>17</v>
      </c>
      <c r="P95" s="164" t="s">
        <v>636</v>
      </c>
      <c r="Q95" s="168">
        <v>1357</v>
      </c>
      <c r="R95" s="168">
        <v>1355</v>
      </c>
      <c r="S95" s="168">
        <v>1339</v>
      </c>
      <c r="T95" s="168">
        <v>1336</v>
      </c>
      <c r="U95" s="168">
        <v>1336</v>
      </c>
      <c r="V95" s="168">
        <v>1340</v>
      </c>
      <c r="W95" s="168">
        <v>1345</v>
      </c>
      <c r="X95" s="168">
        <v>1326</v>
      </c>
      <c r="Y95" s="168">
        <v>1326</v>
      </c>
      <c r="Z95" s="164">
        <v>1340</v>
      </c>
    </row>
    <row r="96" s="164" customFormat="true" spans="2:26">
      <c r="B96" s="164" t="s">
        <v>19</v>
      </c>
      <c r="C96" s="164" t="s">
        <v>201</v>
      </c>
      <c r="D96" s="168">
        <v>10235</v>
      </c>
      <c r="E96" s="168">
        <v>10129</v>
      </c>
      <c r="F96" s="168">
        <v>10082</v>
      </c>
      <c r="G96" s="168">
        <v>10055</v>
      </c>
      <c r="H96" s="168">
        <v>10070</v>
      </c>
      <c r="I96" s="168">
        <v>10131</v>
      </c>
      <c r="J96" s="168">
        <v>10123</v>
      </c>
      <c r="K96" s="168">
        <v>10155</v>
      </c>
      <c r="L96" s="168">
        <v>10177</v>
      </c>
      <c r="M96" s="168">
        <v>10129</v>
      </c>
      <c r="N96" s="168"/>
      <c r="O96" s="164" t="s">
        <v>17</v>
      </c>
      <c r="P96" s="164" t="s">
        <v>637</v>
      </c>
      <c r="Q96" s="168">
        <v>276</v>
      </c>
      <c r="R96" s="168">
        <v>275</v>
      </c>
      <c r="S96" s="168">
        <v>275</v>
      </c>
      <c r="T96" s="168">
        <v>271</v>
      </c>
      <c r="U96" s="168">
        <v>270</v>
      </c>
      <c r="V96" s="168">
        <v>274</v>
      </c>
      <c r="W96" s="168">
        <v>273</v>
      </c>
      <c r="X96" s="168">
        <v>273</v>
      </c>
      <c r="Y96" s="168">
        <v>268</v>
      </c>
      <c r="Z96" s="164">
        <v>273</v>
      </c>
    </row>
    <row r="97" s="164" customFormat="true" spans="2:26">
      <c r="B97" s="164" t="s">
        <v>19</v>
      </c>
      <c r="C97" s="164" t="s">
        <v>205</v>
      </c>
      <c r="D97" s="168">
        <v>7052</v>
      </c>
      <c r="E97" s="168">
        <v>7055</v>
      </c>
      <c r="F97" s="168">
        <v>7049</v>
      </c>
      <c r="G97" s="168">
        <v>7011</v>
      </c>
      <c r="H97" s="168">
        <v>7061</v>
      </c>
      <c r="I97" s="168">
        <v>7121</v>
      </c>
      <c r="J97" s="168">
        <v>7132</v>
      </c>
      <c r="K97" s="168">
        <v>7120</v>
      </c>
      <c r="L97" s="168">
        <v>7056</v>
      </c>
      <c r="M97" s="168">
        <v>7073</v>
      </c>
      <c r="N97" s="168"/>
      <c r="O97" s="164" t="s">
        <v>17</v>
      </c>
      <c r="P97" s="164" t="s">
        <v>638</v>
      </c>
      <c r="Q97" s="168">
        <v>289</v>
      </c>
      <c r="R97" s="168">
        <v>290</v>
      </c>
      <c r="S97" s="168">
        <v>289</v>
      </c>
      <c r="T97" s="168">
        <v>288</v>
      </c>
      <c r="U97" s="168">
        <v>288</v>
      </c>
      <c r="V97" s="168">
        <v>288</v>
      </c>
      <c r="W97" s="168">
        <v>291</v>
      </c>
      <c r="X97" s="168">
        <v>293</v>
      </c>
      <c r="Y97" s="168">
        <v>292</v>
      </c>
      <c r="Z97" s="164">
        <v>290</v>
      </c>
    </row>
    <row r="98" s="164" customFormat="true" spans="2:26">
      <c r="B98" s="164" t="s">
        <v>19</v>
      </c>
      <c r="C98" s="164" t="s">
        <v>198</v>
      </c>
      <c r="D98" s="168">
        <v>5987</v>
      </c>
      <c r="E98" s="168">
        <v>5939</v>
      </c>
      <c r="F98" s="168">
        <v>5972</v>
      </c>
      <c r="G98" s="168">
        <v>5988</v>
      </c>
      <c r="H98" s="168">
        <v>6015</v>
      </c>
      <c r="I98" s="168">
        <v>6118</v>
      </c>
      <c r="J98" s="168">
        <v>6088</v>
      </c>
      <c r="K98" s="168">
        <v>5978</v>
      </c>
      <c r="L98" s="168">
        <v>5902</v>
      </c>
      <c r="M98" s="168">
        <v>5999</v>
      </c>
      <c r="N98" s="168"/>
      <c r="O98" s="164" t="s">
        <v>17</v>
      </c>
      <c r="P98" s="164" t="s">
        <v>633</v>
      </c>
      <c r="Q98" s="168">
        <v>794</v>
      </c>
      <c r="R98" s="168">
        <v>796</v>
      </c>
      <c r="S98" s="168">
        <v>791</v>
      </c>
      <c r="T98" s="168">
        <v>787</v>
      </c>
      <c r="U98" s="168">
        <v>780</v>
      </c>
      <c r="V98" s="168">
        <v>785</v>
      </c>
      <c r="W98" s="168">
        <v>797</v>
      </c>
      <c r="X98" s="168">
        <v>789</v>
      </c>
      <c r="Y98" s="168">
        <v>793</v>
      </c>
      <c r="Z98" s="164">
        <v>790</v>
      </c>
    </row>
    <row r="99" s="164" customFormat="true" spans="2:26">
      <c r="B99" s="164" t="s">
        <v>19</v>
      </c>
      <c r="C99" s="164" t="s">
        <v>197</v>
      </c>
      <c r="D99" s="168">
        <v>6193</v>
      </c>
      <c r="E99" s="168">
        <v>6059</v>
      </c>
      <c r="F99" s="168">
        <v>5967</v>
      </c>
      <c r="G99" s="168">
        <v>5879</v>
      </c>
      <c r="H99" s="168">
        <v>5839</v>
      </c>
      <c r="I99" s="168">
        <v>5742</v>
      </c>
      <c r="J99" s="168">
        <v>5722</v>
      </c>
      <c r="K99" s="168">
        <v>5701</v>
      </c>
      <c r="L99" s="168">
        <v>5610</v>
      </c>
      <c r="M99" s="168">
        <v>5857</v>
      </c>
      <c r="N99" s="168"/>
      <c r="O99" s="164" t="s">
        <v>17</v>
      </c>
      <c r="P99" s="164" t="s">
        <v>32</v>
      </c>
      <c r="Q99" s="168">
        <v>2131</v>
      </c>
      <c r="R99" s="168">
        <v>2130</v>
      </c>
      <c r="S99" s="168">
        <v>2081</v>
      </c>
      <c r="T99" s="168">
        <v>2063</v>
      </c>
      <c r="U99" s="168">
        <v>2012</v>
      </c>
      <c r="V99" s="168">
        <v>2032</v>
      </c>
      <c r="W99" s="168">
        <v>2058</v>
      </c>
      <c r="X99" s="168">
        <v>2056</v>
      </c>
      <c r="Y99" s="168">
        <v>2036</v>
      </c>
      <c r="Z99" s="164">
        <v>2067</v>
      </c>
    </row>
    <row r="100" s="164" customFormat="true" spans="2:26">
      <c r="B100" s="164" t="s">
        <v>19</v>
      </c>
      <c r="C100" s="164" t="s">
        <v>733</v>
      </c>
      <c r="D100" s="168">
        <v>6</v>
      </c>
      <c r="E100" s="168">
        <v>6</v>
      </c>
      <c r="F100" s="168">
        <v>6</v>
      </c>
      <c r="G100" s="168">
        <v>6</v>
      </c>
      <c r="H100" s="168">
        <v>6</v>
      </c>
      <c r="I100" s="168">
        <v>6</v>
      </c>
      <c r="J100" s="168">
        <v>6</v>
      </c>
      <c r="K100" s="168">
        <v>6</v>
      </c>
      <c r="L100" s="168">
        <v>6</v>
      </c>
      <c r="M100" s="168">
        <v>6</v>
      </c>
      <c r="N100" s="168"/>
      <c r="O100" s="164" t="s">
        <v>17</v>
      </c>
      <c r="P100" s="164" t="s">
        <v>282</v>
      </c>
      <c r="Q100" s="168">
        <v>3123</v>
      </c>
      <c r="R100" s="168">
        <v>3092</v>
      </c>
      <c r="S100" s="168">
        <v>3145</v>
      </c>
      <c r="T100" s="168">
        <v>3102</v>
      </c>
      <c r="U100" s="168">
        <v>3123</v>
      </c>
      <c r="V100" s="168">
        <v>3115</v>
      </c>
      <c r="W100" s="168">
        <v>3133</v>
      </c>
      <c r="X100" s="168">
        <v>3139</v>
      </c>
      <c r="Y100" s="168">
        <v>3129</v>
      </c>
      <c r="Z100" s="164">
        <v>3122</v>
      </c>
    </row>
    <row r="101" s="164" customFormat="true" spans="2:26">
      <c r="B101" s="164" t="s">
        <v>672</v>
      </c>
      <c r="C101" s="164" t="s">
        <v>645</v>
      </c>
      <c r="D101" s="168">
        <v>5660</v>
      </c>
      <c r="E101" s="168">
        <v>5653</v>
      </c>
      <c r="F101" s="168">
        <v>5595</v>
      </c>
      <c r="G101" s="168">
        <v>5544</v>
      </c>
      <c r="H101" s="168">
        <v>5534</v>
      </c>
      <c r="I101" s="168">
        <v>5522</v>
      </c>
      <c r="J101" s="168">
        <v>5489</v>
      </c>
      <c r="K101" s="168">
        <v>5437</v>
      </c>
      <c r="L101" s="168">
        <v>5433</v>
      </c>
      <c r="M101" s="168">
        <v>5541</v>
      </c>
      <c r="N101" s="168"/>
      <c r="O101" s="164" t="s">
        <v>17</v>
      </c>
      <c r="P101" s="164" t="s">
        <v>280</v>
      </c>
      <c r="Q101" s="168">
        <v>2613</v>
      </c>
      <c r="R101" s="168">
        <v>2593</v>
      </c>
      <c r="S101" s="168">
        <v>2597</v>
      </c>
      <c r="T101" s="168">
        <v>2576</v>
      </c>
      <c r="U101" s="168">
        <v>2567</v>
      </c>
      <c r="V101" s="168">
        <v>2571</v>
      </c>
      <c r="W101" s="168">
        <v>2580</v>
      </c>
      <c r="X101" s="168">
        <v>2563</v>
      </c>
      <c r="Y101" s="168">
        <v>2553</v>
      </c>
      <c r="Z101" s="164">
        <v>2579</v>
      </c>
    </row>
    <row r="102" s="164" customFormat="true" spans="2:26">
      <c r="B102" s="164" t="s">
        <v>672</v>
      </c>
      <c r="C102" s="164" t="s">
        <v>646</v>
      </c>
      <c r="D102" s="168">
        <v>14319</v>
      </c>
      <c r="E102" s="168">
        <v>14275</v>
      </c>
      <c r="F102" s="168">
        <v>14281</v>
      </c>
      <c r="G102" s="168">
        <v>14363</v>
      </c>
      <c r="H102" s="168">
        <v>14420</v>
      </c>
      <c r="I102" s="168">
        <v>14335</v>
      </c>
      <c r="J102" s="168">
        <v>14213</v>
      </c>
      <c r="K102" s="168">
        <v>14119</v>
      </c>
      <c r="L102" s="168">
        <v>13944</v>
      </c>
      <c r="M102" s="168">
        <v>14252</v>
      </c>
      <c r="N102" s="168"/>
      <c r="O102" s="164" t="s">
        <v>17</v>
      </c>
      <c r="P102" s="164" t="s">
        <v>634</v>
      </c>
      <c r="Q102" s="168">
        <v>1739</v>
      </c>
      <c r="R102" s="168">
        <v>1755</v>
      </c>
      <c r="S102" s="168">
        <v>1721</v>
      </c>
      <c r="T102" s="168">
        <v>1712</v>
      </c>
      <c r="U102" s="168">
        <v>1706</v>
      </c>
      <c r="V102" s="168">
        <v>1731</v>
      </c>
      <c r="W102" s="168">
        <v>1753</v>
      </c>
      <c r="X102" s="168">
        <v>1747</v>
      </c>
      <c r="Y102" s="168">
        <v>1755</v>
      </c>
      <c r="Z102" s="164">
        <v>1735</v>
      </c>
    </row>
    <row r="103" s="164" customFormat="true" spans="2:26">
      <c r="B103" s="164" t="s">
        <v>672</v>
      </c>
      <c r="C103" s="164" t="s">
        <v>33</v>
      </c>
      <c r="D103" s="168">
        <v>6647</v>
      </c>
      <c r="E103" s="168">
        <v>6584</v>
      </c>
      <c r="F103" s="168">
        <v>6538</v>
      </c>
      <c r="G103" s="168">
        <v>6497</v>
      </c>
      <c r="H103" s="168">
        <v>6511</v>
      </c>
      <c r="I103" s="168">
        <v>6518</v>
      </c>
      <c r="J103" s="168">
        <v>6517</v>
      </c>
      <c r="K103" s="168">
        <v>6479</v>
      </c>
      <c r="L103" s="168">
        <v>6477</v>
      </c>
      <c r="M103" s="168">
        <v>6530</v>
      </c>
      <c r="N103" s="168"/>
      <c r="O103" s="164" t="s">
        <v>17</v>
      </c>
      <c r="P103" s="164" t="s">
        <v>732</v>
      </c>
      <c r="Q103" s="168">
        <v>436</v>
      </c>
      <c r="R103" s="168">
        <v>440</v>
      </c>
      <c r="S103" s="168">
        <v>439</v>
      </c>
      <c r="T103" s="168">
        <v>437</v>
      </c>
      <c r="U103" s="168">
        <v>443</v>
      </c>
      <c r="V103" s="168">
        <v>445</v>
      </c>
      <c r="W103" s="168">
        <v>446</v>
      </c>
      <c r="X103" s="168">
        <v>447</v>
      </c>
      <c r="Y103" s="168">
        <v>453</v>
      </c>
      <c r="Z103" s="164">
        <v>443</v>
      </c>
    </row>
    <row r="104" s="164" customFormat="true" spans="2:26">
      <c r="B104" s="164" t="s">
        <v>672</v>
      </c>
      <c r="C104" s="164" t="s">
        <v>648</v>
      </c>
      <c r="D104" s="168">
        <v>10228</v>
      </c>
      <c r="E104" s="168">
        <v>10198</v>
      </c>
      <c r="F104" s="168">
        <v>10108</v>
      </c>
      <c r="G104" s="168">
        <v>10048</v>
      </c>
      <c r="H104" s="168">
        <v>10050</v>
      </c>
      <c r="I104" s="168">
        <v>9937</v>
      </c>
      <c r="J104" s="168">
        <v>9908</v>
      </c>
      <c r="K104" s="168">
        <v>9906</v>
      </c>
      <c r="L104" s="168">
        <v>9820</v>
      </c>
      <c r="M104" s="168">
        <v>10023</v>
      </c>
      <c r="N104" s="168"/>
      <c r="O104" s="164" t="s">
        <v>671</v>
      </c>
      <c r="P104" s="164" t="s">
        <v>641</v>
      </c>
      <c r="Q104" s="168">
        <v>3799</v>
      </c>
      <c r="R104" s="168">
        <v>3732</v>
      </c>
      <c r="S104" s="168">
        <v>3701</v>
      </c>
      <c r="T104" s="168">
        <v>3713</v>
      </c>
      <c r="U104" s="168">
        <v>3712</v>
      </c>
      <c r="V104" s="168">
        <v>3728</v>
      </c>
      <c r="W104" s="168">
        <v>3749</v>
      </c>
      <c r="X104" s="168">
        <v>3746</v>
      </c>
      <c r="Y104" s="168">
        <v>3704</v>
      </c>
      <c r="Z104" s="164">
        <v>3732</v>
      </c>
    </row>
    <row r="105" s="164" customFormat="true" spans="2:26">
      <c r="B105" s="164" t="s">
        <v>672</v>
      </c>
      <c r="C105" s="164" t="s">
        <v>649</v>
      </c>
      <c r="D105" s="168">
        <v>2046</v>
      </c>
      <c r="E105" s="168">
        <v>2050</v>
      </c>
      <c r="F105" s="168">
        <v>2035</v>
      </c>
      <c r="G105" s="168">
        <v>2099</v>
      </c>
      <c r="H105" s="168">
        <v>2117</v>
      </c>
      <c r="I105" s="168">
        <v>2123</v>
      </c>
      <c r="J105" s="168">
        <v>2141</v>
      </c>
      <c r="K105" s="168">
        <v>2157</v>
      </c>
      <c r="L105" s="168">
        <v>2160</v>
      </c>
      <c r="M105" s="168">
        <v>2103</v>
      </c>
      <c r="N105" s="168"/>
      <c r="O105" s="164" t="s">
        <v>671</v>
      </c>
      <c r="P105" s="164" t="s">
        <v>643</v>
      </c>
      <c r="Q105" s="168">
        <v>1941</v>
      </c>
      <c r="R105" s="168">
        <v>1904</v>
      </c>
      <c r="S105" s="168">
        <v>1899</v>
      </c>
      <c r="T105" s="168">
        <v>1895</v>
      </c>
      <c r="U105" s="168">
        <v>1893</v>
      </c>
      <c r="V105" s="168">
        <v>1883</v>
      </c>
      <c r="W105" s="168">
        <v>1875</v>
      </c>
      <c r="X105" s="168">
        <v>1855</v>
      </c>
      <c r="Y105" s="168">
        <v>1853</v>
      </c>
      <c r="Z105" s="164">
        <v>1889</v>
      </c>
    </row>
    <row r="106" s="164" customFormat="true" spans="2:26">
      <c r="B106" s="164" t="s">
        <v>672</v>
      </c>
      <c r="C106" s="164" t="s">
        <v>650</v>
      </c>
      <c r="D106" s="168">
        <v>3753</v>
      </c>
      <c r="E106" s="168">
        <v>3719</v>
      </c>
      <c r="F106" s="168">
        <v>3725</v>
      </c>
      <c r="G106" s="168">
        <v>3741</v>
      </c>
      <c r="H106" s="168">
        <v>3755</v>
      </c>
      <c r="I106" s="168">
        <v>3764</v>
      </c>
      <c r="J106" s="168">
        <v>3833</v>
      </c>
      <c r="K106" s="168">
        <v>3885</v>
      </c>
      <c r="L106" s="168">
        <v>3920</v>
      </c>
      <c r="M106" s="168">
        <v>3788</v>
      </c>
      <c r="N106" s="168"/>
      <c r="O106" s="164" t="s">
        <v>671</v>
      </c>
      <c r="P106" s="164" t="s">
        <v>290</v>
      </c>
      <c r="Q106" s="168">
        <v>1652</v>
      </c>
      <c r="R106" s="168">
        <v>1645</v>
      </c>
      <c r="S106" s="168">
        <v>1639</v>
      </c>
      <c r="T106" s="168">
        <v>1643</v>
      </c>
      <c r="U106" s="168">
        <v>1645</v>
      </c>
      <c r="V106" s="168">
        <v>1648</v>
      </c>
      <c r="W106" s="168">
        <v>1652</v>
      </c>
      <c r="X106" s="168">
        <v>1640</v>
      </c>
      <c r="Y106" s="168">
        <v>1633</v>
      </c>
      <c r="Z106" s="164">
        <v>1644</v>
      </c>
    </row>
    <row r="107" s="164" customFormat="true" spans="2:26">
      <c r="B107" s="164" t="s">
        <v>672</v>
      </c>
      <c r="C107" s="164" t="s">
        <v>301</v>
      </c>
      <c r="D107" s="168">
        <v>21200</v>
      </c>
      <c r="E107" s="168">
        <v>20965</v>
      </c>
      <c r="F107" s="168">
        <v>20790</v>
      </c>
      <c r="G107" s="168">
        <v>20642</v>
      </c>
      <c r="H107" s="168">
        <v>20548</v>
      </c>
      <c r="I107" s="168">
        <v>20104</v>
      </c>
      <c r="J107" s="168">
        <v>19824</v>
      </c>
      <c r="K107" s="168">
        <v>19528</v>
      </c>
      <c r="L107" s="168">
        <v>19082</v>
      </c>
      <c r="M107" s="168">
        <v>20298</v>
      </c>
      <c r="N107" s="168"/>
      <c r="O107" s="164" t="s">
        <v>671</v>
      </c>
      <c r="P107" s="164" t="s">
        <v>292</v>
      </c>
      <c r="Q107" s="168">
        <v>2087</v>
      </c>
      <c r="R107" s="168">
        <v>2092</v>
      </c>
      <c r="S107" s="168">
        <v>2121</v>
      </c>
      <c r="T107" s="168">
        <v>2134</v>
      </c>
      <c r="U107" s="168">
        <v>2112</v>
      </c>
      <c r="V107" s="168">
        <v>2116</v>
      </c>
      <c r="W107" s="168">
        <v>2125</v>
      </c>
      <c r="X107" s="168">
        <v>2087</v>
      </c>
      <c r="Y107" s="168">
        <v>2069</v>
      </c>
      <c r="Z107" s="164">
        <v>2105</v>
      </c>
    </row>
    <row r="108" s="164" customFormat="true" spans="2:26">
      <c r="B108" s="164" t="s">
        <v>672</v>
      </c>
      <c r="C108" s="164" t="s">
        <v>647</v>
      </c>
      <c r="D108" s="168">
        <v>10505</v>
      </c>
      <c r="E108" s="168">
        <v>10451</v>
      </c>
      <c r="F108" s="168">
        <v>10413</v>
      </c>
      <c r="G108" s="168">
        <v>10400</v>
      </c>
      <c r="H108" s="168">
        <v>10368</v>
      </c>
      <c r="I108" s="168">
        <v>10349</v>
      </c>
      <c r="J108" s="168">
        <v>10321</v>
      </c>
      <c r="K108" s="168">
        <v>10289</v>
      </c>
      <c r="L108" s="168">
        <v>10256</v>
      </c>
      <c r="M108" s="168">
        <v>10372</v>
      </c>
      <c r="N108" s="168"/>
      <c r="O108" s="164" t="s">
        <v>671</v>
      </c>
      <c r="P108" s="164" t="s">
        <v>642</v>
      </c>
      <c r="Q108" s="168">
        <v>1090</v>
      </c>
      <c r="R108" s="168">
        <v>1085</v>
      </c>
      <c r="S108" s="168">
        <v>1082</v>
      </c>
      <c r="T108" s="168">
        <v>1074</v>
      </c>
      <c r="U108" s="168">
        <v>1098</v>
      </c>
      <c r="V108" s="168">
        <v>1107</v>
      </c>
      <c r="W108" s="168">
        <v>1104</v>
      </c>
      <c r="X108" s="168">
        <v>1103</v>
      </c>
      <c r="Y108" s="168">
        <v>1113</v>
      </c>
      <c r="Z108" s="164">
        <v>1095</v>
      </c>
    </row>
    <row r="109" s="164" customFormat="true" spans="2:26">
      <c r="B109" s="164" t="s">
        <v>673</v>
      </c>
      <c r="C109" s="164" t="s">
        <v>653</v>
      </c>
      <c r="D109" s="168">
        <v>2625</v>
      </c>
      <c r="E109" s="168">
        <v>2588</v>
      </c>
      <c r="F109" s="168">
        <v>2517</v>
      </c>
      <c r="G109" s="168">
        <v>2476</v>
      </c>
      <c r="H109" s="168">
        <v>2438</v>
      </c>
      <c r="I109" s="168">
        <v>2382</v>
      </c>
      <c r="J109" s="168">
        <v>2339</v>
      </c>
      <c r="K109" s="168">
        <v>2312</v>
      </c>
      <c r="L109" s="168">
        <v>2297</v>
      </c>
      <c r="M109" s="168">
        <v>2442</v>
      </c>
      <c r="N109" s="168"/>
      <c r="O109" s="164" t="s">
        <v>671</v>
      </c>
      <c r="P109" s="164" t="s">
        <v>639</v>
      </c>
      <c r="Q109" s="168">
        <v>46</v>
      </c>
      <c r="R109" s="168">
        <v>46</v>
      </c>
      <c r="S109" s="168">
        <v>46</v>
      </c>
      <c r="T109" s="168">
        <v>53</v>
      </c>
      <c r="U109" s="168">
        <v>51</v>
      </c>
      <c r="V109" s="168">
        <v>48</v>
      </c>
      <c r="W109" s="168">
        <v>44</v>
      </c>
      <c r="X109" s="168">
        <v>40</v>
      </c>
      <c r="Y109" s="168">
        <v>40</v>
      </c>
      <c r="Z109" s="164">
        <v>46</v>
      </c>
    </row>
    <row r="110" s="164" customFormat="true" spans="2:26">
      <c r="B110" s="164" t="s">
        <v>673</v>
      </c>
      <c r="C110" s="164" t="s">
        <v>652</v>
      </c>
      <c r="D110" s="168">
        <v>13118</v>
      </c>
      <c r="E110" s="168">
        <v>12895</v>
      </c>
      <c r="F110" s="168">
        <v>12617</v>
      </c>
      <c r="G110" s="168">
        <v>12416</v>
      </c>
      <c r="H110" s="168">
        <v>12220</v>
      </c>
      <c r="I110" s="168">
        <v>12050</v>
      </c>
      <c r="J110" s="168">
        <v>11955</v>
      </c>
      <c r="K110" s="168">
        <v>11871</v>
      </c>
      <c r="L110" s="168">
        <v>11856</v>
      </c>
      <c r="M110" s="168">
        <v>12333</v>
      </c>
      <c r="N110" s="168"/>
      <c r="O110" s="164" t="s">
        <v>671</v>
      </c>
      <c r="P110" s="164" t="s">
        <v>640</v>
      </c>
      <c r="Q110" s="168">
        <v>633</v>
      </c>
      <c r="R110" s="168">
        <v>634</v>
      </c>
      <c r="S110" s="168">
        <v>629</v>
      </c>
      <c r="T110" s="168">
        <v>603</v>
      </c>
      <c r="U110" s="168">
        <v>604</v>
      </c>
      <c r="V110" s="168">
        <v>595</v>
      </c>
      <c r="W110" s="168">
        <v>598</v>
      </c>
      <c r="X110" s="168">
        <v>601</v>
      </c>
      <c r="Y110" s="168">
        <v>600</v>
      </c>
      <c r="Z110" s="164">
        <v>611</v>
      </c>
    </row>
    <row r="111" s="164" customFormat="true" spans="2:26">
      <c r="B111" s="164" t="s">
        <v>673</v>
      </c>
      <c r="C111" s="164" t="s">
        <v>311</v>
      </c>
      <c r="D111" s="168">
        <v>14107</v>
      </c>
      <c r="E111" s="168">
        <v>13795</v>
      </c>
      <c r="F111" s="168">
        <v>13692</v>
      </c>
      <c r="G111" s="168">
        <v>13517</v>
      </c>
      <c r="H111" s="168">
        <v>13503</v>
      </c>
      <c r="I111" s="168">
        <v>13482</v>
      </c>
      <c r="J111" s="168">
        <v>13501</v>
      </c>
      <c r="K111" s="168">
        <v>13504</v>
      </c>
      <c r="L111" s="168">
        <v>13488</v>
      </c>
      <c r="M111" s="168">
        <v>13621</v>
      </c>
      <c r="N111" s="168"/>
      <c r="O111" s="164" t="s">
        <v>19</v>
      </c>
      <c r="P111" s="164" t="s">
        <v>195</v>
      </c>
      <c r="Q111" s="168">
        <v>1351</v>
      </c>
      <c r="R111" s="168">
        <v>1333</v>
      </c>
      <c r="S111" s="168">
        <v>1323</v>
      </c>
      <c r="T111" s="168">
        <v>1317</v>
      </c>
      <c r="U111" s="168">
        <v>1330</v>
      </c>
      <c r="V111" s="168">
        <v>1332</v>
      </c>
      <c r="W111" s="168">
        <v>1319</v>
      </c>
      <c r="X111" s="168">
        <v>1307</v>
      </c>
      <c r="Y111" s="168">
        <v>1308</v>
      </c>
      <c r="Z111" s="164">
        <v>1324</v>
      </c>
    </row>
    <row r="112" s="164" customFormat="true" spans="2:26">
      <c r="B112" s="164" t="s">
        <v>673</v>
      </c>
      <c r="C112" s="164" t="s">
        <v>651</v>
      </c>
      <c r="D112" s="168">
        <v>502</v>
      </c>
      <c r="E112" s="168">
        <v>495</v>
      </c>
      <c r="F112" s="168">
        <v>482</v>
      </c>
      <c r="G112" s="168">
        <v>488</v>
      </c>
      <c r="H112" s="168">
        <v>488</v>
      </c>
      <c r="I112" s="168">
        <v>485</v>
      </c>
      <c r="J112" s="168">
        <v>483</v>
      </c>
      <c r="K112" s="168">
        <v>481</v>
      </c>
      <c r="L112" s="168">
        <v>480</v>
      </c>
      <c r="M112" s="168">
        <v>487</v>
      </c>
      <c r="N112" s="168"/>
      <c r="O112" s="164" t="s">
        <v>19</v>
      </c>
      <c r="P112" s="164" t="s">
        <v>196</v>
      </c>
      <c r="Q112" s="168">
        <v>122</v>
      </c>
      <c r="R112" s="168">
        <v>121</v>
      </c>
      <c r="S112" s="168">
        <v>118</v>
      </c>
      <c r="T112" s="168">
        <v>123</v>
      </c>
      <c r="U112" s="168">
        <v>127</v>
      </c>
      <c r="V112" s="168">
        <v>127</v>
      </c>
      <c r="W112" s="168">
        <v>127</v>
      </c>
      <c r="X112" s="168">
        <v>124</v>
      </c>
      <c r="Y112" s="168">
        <v>127</v>
      </c>
      <c r="Z112" s="164">
        <v>124</v>
      </c>
    </row>
    <row r="113" s="164" customFormat="true" spans="2:26">
      <c r="B113" s="164" t="s">
        <v>674</v>
      </c>
      <c r="C113" s="164" t="s">
        <v>654</v>
      </c>
      <c r="D113" s="168">
        <v>9776</v>
      </c>
      <c r="E113" s="168">
        <v>9542</v>
      </c>
      <c r="F113" s="168">
        <v>9465</v>
      </c>
      <c r="G113" s="168">
        <v>9390</v>
      </c>
      <c r="H113" s="168">
        <v>9301</v>
      </c>
      <c r="I113" s="168">
        <v>9228</v>
      </c>
      <c r="J113" s="168">
        <v>9089</v>
      </c>
      <c r="K113" s="168">
        <v>8990</v>
      </c>
      <c r="L113" s="168">
        <v>8793</v>
      </c>
      <c r="M113" s="168">
        <v>9286</v>
      </c>
      <c r="N113" s="168"/>
      <c r="O113" s="164" t="s">
        <v>19</v>
      </c>
      <c r="P113" s="164" t="s">
        <v>199</v>
      </c>
      <c r="Q113" s="168">
        <v>212</v>
      </c>
      <c r="R113" s="168">
        <v>209</v>
      </c>
      <c r="S113" s="168">
        <v>210</v>
      </c>
      <c r="T113" s="168">
        <v>210</v>
      </c>
      <c r="U113" s="168">
        <v>210</v>
      </c>
      <c r="V113" s="168">
        <v>207</v>
      </c>
      <c r="W113" s="168">
        <v>202</v>
      </c>
      <c r="X113" s="168">
        <v>209</v>
      </c>
      <c r="Y113" s="168">
        <v>210</v>
      </c>
      <c r="Z113" s="164">
        <v>209</v>
      </c>
    </row>
    <row r="114" s="164" customFormat="true" spans="2:26">
      <c r="B114" s="164" t="s">
        <v>674</v>
      </c>
      <c r="C114" s="164" t="s">
        <v>655</v>
      </c>
      <c r="D114" s="168">
        <v>19525</v>
      </c>
      <c r="E114" s="168">
        <v>19358</v>
      </c>
      <c r="F114" s="168">
        <v>19193</v>
      </c>
      <c r="G114" s="168">
        <v>19123</v>
      </c>
      <c r="H114" s="168">
        <v>19027</v>
      </c>
      <c r="I114" s="168">
        <v>18923</v>
      </c>
      <c r="J114" s="168">
        <v>18947</v>
      </c>
      <c r="K114" s="168">
        <v>18844</v>
      </c>
      <c r="L114" s="168">
        <v>18354</v>
      </c>
      <c r="M114" s="168">
        <v>19033</v>
      </c>
      <c r="N114" s="168"/>
      <c r="O114" s="164" t="s">
        <v>19</v>
      </c>
      <c r="P114" s="164" t="s">
        <v>203</v>
      </c>
      <c r="Q114" s="168">
        <v>465</v>
      </c>
      <c r="R114" s="168">
        <v>469</v>
      </c>
      <c r="S114" s="168">
        <v>465</v>
      </c>
      <c r="T114" s="168">
        <v>454</v>
      </c>
      <c r="U114" s="168">
        <v>463</v>
      </c>
      <c r="V114" s="168">
        <v>475</v>
      </c>
      <c r="W114" s="168">
        <v>470</v>
      </c>
      <c r="X114" s="168">
        <v>471</v>
      </c>
      <c r="Y114" s="168">
        <v>476</v>
      </c>
      <c r="Z114" s="164">
        <v>468</v>
      </c>
    </row>
    <row r="115" s="164" customFormat="true" spans="2:26">
      <c r="B115" s="164" t="s">
        <v>674</v>
      </c>
      <c r="C115" s="164" t="s">
        <v>322</v>
      </c>
      <c r="D115" s="168">
        <v>15879</v>
      </c>
      <c r="E115" s="168">
        <v>15742</v>
      </c>
      <c r="F115" s="168">
        <v>15600</v>
      </c>
      <c r="G115" s="168">
        <v>15475</v>
      </c>
      <c r="H115" s="168">
        <v>15410</v>
      </c>
      <c r="I115" s="168">
        <v>15428</v>
      </c>
      <c r="J115" s="168">
        <v>15345</v>
      </c>
      <c r="K115" s="168">
        <v>15334</v>
      </c>
      <c r="L115" s="168">
        <v>15124</v>
      </c>
      <c r="M115" s="168">
        <v>15482</v>
      </c>
      <c r="N115" s="168"/>
      <c r="O115" s="164" t="s">
        <v>19</v>
      </c>
      <c r="P115" s="164" t="s">
        <v>201</v>
      </c>
      <c r="Q115" s="168">
        <v>333</v>
      </c>
      <c r="R115" s="168">
        <v>330</v>
      </c>
      <c r="S115" s="168">
        <v>330</v>
      </c>
      <c r="T115" s="168">
        <v>332</v>
      </c>
      <c r="U115" s="168">
        <v>333</v>
      </c>
      <c r="V115" s="168">
        <v>331</v>
      </c>
      <c r="W115" s="168">
        <v>332</v>
      </c>
      <c r="X115" s="168">
        <v>315</v>
      </c>
      <c r="Y115" s="168">
        <v>307</v>
      </c>
      <c r="Z115" s="164">
        <v>327</v>
      </c>
    </row>
    <row r="116" s="164" customFormat="true" spans="2:26">
      <c r="B116" s="164" t="s">
        <v>674</v>
      </c>
      <c r="C116" s="164" t="s">
        <v>318</v>
      </c>
      <c r="D116" s="168">
        <v>33618</v>
      </c>
      <c r="E116" s="168">
        <v>33525</v>
      </c>
      <c r="F116" s="168">
        <v>33617</v>
      </c>
      <c r="G116" s="168">
        <v>33103</v>
      </c>
      <c r="H116" s="168">
        <v>33129</v>
      </c>
      <c r="I116" s="168">
        <v>33191</v>
      </c>
      <c r="J116" s="168">
        <v>33489</v>
      </c>
      <c r="K116" s="168">
        <v>33666</v>
      </c>
      <c r="L116" s="168">
        <v>33912</v>
      </c>
      <c r="M116" s="168">
        <v>33472</v>
      </c>
      <c r="N116" s="168"/>
      <c r="O116" s="164" t="s">
        <v>19</v>
      </c>
      <c r="P116" s="164" t="s">
        <v>205</v>
      </c>
      <c r="Q116" s="168">
        <v>349</v>
      </c>
      <c r="R116" s="168">
        <v>349</v>
      </c>
      <c r="S116" s="168">
        <v>350</v>
      </c>
      <c r="T116" s="168">
        <v>353</v>
      </c>
      <c r="U116" s="168">
        <v>359</v>
      </c>
      <c r="V116" s="168">
        <v>360</v>
      </c>
      <c r="W116" s="168">
        <v>365</v>
      </c>
      <c r="X116" s="168">
        <v>372</v>
      </c>
      <c r="Y116" s="168">
        <v>377</v>
      </c>
      <c r="Z116" s="164">
        <v>359</v>
      </c>
    </row>
    <row r="117" s="164" customFormat="true" spans="2:26">
      <c r="B117" s="164" t="s">
        <v>674</v>
      </c>
      <c r="C117" s="164" t="s">
        <v>320</v>
      </c>
      <c r="D117" s="168">
        <v>22490</v>
      </c>
      <c r="E117" s="168">
        <v>22305</v>
      </c>
      <c r="F117" s="168">
        <v>22254</v>
      </c>
      <c r="G117" s="168">
        <v>22156</v>
      </c>
      <c r="H117" s="168">
        <v>22248</v>
      </c>
      <c r="I117" s="168">
        <v>22269</v>
      </c>
      <c r="J117" s="168">
        <v>22329</v>
      </c>
      <c r="K117" s="168">
        <v>22347</v>
      </c>
      <c r="L117" s="168">
        <v>22311</v>
      </c>
      <c r="M117" s="168">
        <v>22301</v>
      </c>
      <c r="N117" s="168"/>
      <c r="O117" s="164" t="s">
        <v>19</v>
      </c>
      <c r="P117" s="164" t="s">
        <v>198</v>
      </c>
      <c r="Q117" s="168">
        <v>364</v>
      </c>
      <c r="R117" s="168">
        <v>352</v>
      </c>
      <c r="S117" s="168">
        <v>346</v>
      </c>
      <c r="T117" s="168">
        <v>347</v>
      </c>
      <c r="U117" s="168">
        <v>349</v>
      </c>
      <c r="V117" s="168">
        <v>351</v>
      </c>
      <c r="W117" s="168">
        <v>351</v>
      </c>
      <c r="X117" s="168">
        <v>332</v>
      </c>
      <c r="Y117" s="168">
        <v>342</v>
      </c>
      <c r="Z117" s="164">
        <v>348</v>
      </c>
    </row>
    <row r="118" s="164" customFormat="true" spans="2:26">
      <c r="B118" s="164" t="s">
        <v>675</v>
      </c>
      <c r="C118" s="164" t="s">
        <v>656</v>
      </c>
      <c r="D118" s="168">
        <v>5040</v>
      </c>
      <c r="E118" s="168">
        <v>5003</v>
      </c>
      <c r="F118" s="168">
        <v>4964</v>
      </c>
      <c r="G118" s="168">
        <v>4949</v>
      </c>
      <c r="H118" s="168">
        <v>4986</v>
      </c>
      <c r="I118" s="168">
        <v>4984</v>
      </c>
      <c r="J118" s="168">
        <v>4964</v>
      </c>
      <c r="K118" s="168">
        <v>4949</v>
      </c>
      <c r="L118" s="168">
        <v>4939</v>
      </c>
      <c r="M118" s="168">
        <v>4975</v>
      </c>
      <c r="N118" s="168"/>
      <c r="O118" s="164" t="s">
        <v>19</v>
      </c>
      <c r="P118" s="164" t="s">
        <v>197</v>
      </c>
      <c r="Q118" s="168">
        <v>890</v>
      </c>
      <c r="R118" s="168">
        <v>893</v>
      </c>
      <c r="S118" s="168">
        <v>884</v>
      </c>
      <c r="T118" s="168">
        <v>885</v>
      </c>
      <c r="U118" s="168">
        <v>904</v>
      </c>
      <c r="V118" s="168">
        <v>885</v>
      </c>
      <c r="W118" s="168">
        <v>881</v>
      </c>
      <c r="X118" s="168">
        <v>892</v>
      </c>
      <c r="Y118" s="168">
        <v>908</v>
      </c>
      <c r="Z118" s="164">
        <v>891</v>
      </c>
    </row>
    <row r="119" s="164" customFormat="true" spans="2:26">
      <c r="B119" s="164" t="s">
        <v>675</v>
      </c>
      <c r="C119" s="164" t="s">
        <v>24</v>
      </c>
      <c r="D119" s="168">
        <v>9729</v>
      </c>
      <c r="E119" s="168">
        <v>9651</v>
      </c>
      <c r="F119" s="168">
        <v>9679</v>
      </c>
      <c r="G119" s="168">
        <v>9637</v>
      </c>
      <c r="H119" s="168">
        <v>9585</v>
      </c>
      <c r="I119" s="168">
        <v>9568</v>
      </c>
      <c r="J119" s="168">
        <v>9485</v>
      </c>
      <c r="K119" s="168">
        <v>9396</v>
      </c>
      <c r="L119" s="168">
        <v>9399</v>
      </c>
      <c r="M119" s="168">
        <v>9570</v>
      </c>
      <c r="N119" s="168"/>
      <c r="O119" s="164" t="s">
        <v>19</v>
      </c>
      <c r="P119" s="164" t="s">
        <v>733</v>
      </c>
      <c r="Q119" s="168">
        <v>138</v>
      </c>
      <c r="R119" s="168">
        <v>138</v>
      </c>
      <c r="S119" s="168">
        <v>138</v>
      </c>
      <c r="T119" s="168">
        <v>135</v>
      </c>
      <c r="U119" s="168">
        <v>132</v>
      </c>
      <c r="V119" s="168">
        <v>123</v>
      </c>
      <c r="W119" s="168">
        <v>119</v>
      </c>
      <c r="X119" s="168">
        <v>122</v>
      </c>
      <c r="Y119" s="168">
        <v>122</v>
      </c>
      <c r="Z119" s="164">
        <v>130</v>
      </c>
    </row>
    <row r="120" s="164" customFormat="true" spans="2:26">
      <c r="B120" s="164" t="s">
        <v>675</v>
      </c>
      <c r="C120" s="164" t="s">
        <v>34</v>
      </c>
      <c r="D120" s="168">
        <v>7171</v>
      </c>
      <c r="E120" s="168">
        <v>7072</v>
      </c>
      <c r="F120" s="168">
        <v>6827</v>
      </c>
      <c r="G120" s="168">
        <v>6618</v>
      </c>
      <c r="H120" s="168">
        <v>6486</v>
      </c>
      <c r="I120" s="168">
        <v>6423</v>
      </c>
      <c r="J120" s="168">
        <v>6330</v>
      </c>
      <c r="K120" s="168">
        <v>6280</v>
      </c>
      <c r="L120" s="168">
        <v>6186</v>
      </c>
      <c r="M120" s="168">
        <v>6599</v>
      </c>
      <c r="N120" s="168"/>
      <c r="O120" s="164" t="s">
        <v>672</v>
      </c>
      <c r="P120" s="164" t="s">
        <v>645</v>
      </c>
      <c r="Q120" s="168">
        <v>1045</v>
      </c>
      <c r="R120" s="168">
        <v>1040</v>
      </c>
      <c r="S120" s="168">
        <v>1052</v>
      </c>
      <c r="T120" s="168">
        <v>1071</v>
      </c>
      <c r="U120" s="168">
        <v>1070</v>
      </c>
      <c r="V120" s="168">
        <v>1077</v>
      </c>
      <c r="W120" s="168">
        <v>1091</v>
      </c>
      <c r="X120" s="168">
        <v>1099</v>
      </c>
      <c r="Y120" s="168">
        <v>1106</v>
      </c>
      <c r="Z120" s="164">
        <v>1072</v>
      </c>
    </row>
    <row r="121" s="164" customFormat="true" spans="2:26">
      <c r="B121" s="164" t="s">
        <v>675</v>
      </c>
      <c r="C121" s="164" t="s">
        <v>657</v>
      </c>
      <c r="D121" s="168">
        <v>8749</v>
      </c>
      <c r="E121" s="168">
        <v>8708</v>
      </c>
      <c r="F121" s="168">
        <v>8666</v>
      </c>
      <c r="G121" s="168">
        <v>8566</v>
      </c>
      <c r="H121" s="168">
        <v>8506</v>
      </c>
      <c r="I121" s="168">
        <v>8363</v>
      </c>
      <c r="J121" s="168">
        <v>8341</v>
      </c>
      <c r="K121" s="168">
        <v>8348</v>
      </c>
      <c r="L121" s="168">
        <v>8329</v>
      </c>
      <c r="M121" s="168">
        <v>8508</v>
      </c>
      <c r="N121" s="168"/>
      <c r="O121" s="164" t="s">
        <v>672</v>
      </c>
      <c r="P121" s="164" t="s">
        <v>646</v>
      </c>
      <c r="Q121" s="168">
        <v>363</v>
      </c>
      <c r="R121" s="168">
        <v>358</v>
      </c>
      <c r="S121" s="168">
        <v>357</v>
      </c>
      <c r="T121" s="168">
        <v>367</v>
      </c>
      <c r="U121" s="168">
        <v>365</v>
      </c>
      <c r="V121" s="168">
        <v>372</v>
      </c>
      <c r="W121" s="168">
        <v>373</v>
      </c>
      <c r="X121" s="168">
        <v>393</v>
      </c>
      <c r="Y121" s="168">
        <v>396</v>
      </c>
      <c r="Z121" s="164">
        <v>372</v>
      </c>
    </row>
    <row r="122" s="164" customFormat="true" spans="2:26">
      <c r="B122" s="164" t="s">
        <v>675</v>
      </c>
      <c r="C122" s="164" t="s">
        <v>328</v>
      </c>
      <c r="D122" s="168">
        <v>32373</v>
      </c>
      <c r="E122" s="168">
        <v>32181</v>
      </c>
      <c r="F122" s="168">
        <v>32087</v>
      </c>
      <c r="G122" s="168">
        <v>31811</v>
      </c>
      <c r="H122" s="168">
        <v>31566</v>
      </c>
      <c r="I122" s="168">
        <v>31509</v>
      </c>
      <c r="J122" s="168">
        <v>31447</v>
      </c>
      <c r="K122" s="168">
        <v>31442</v>
      </c>
      <c r="L122" s="168">
        <v>31341</v>
      </c>
      <c r="M122" s="168">
        <v>31751</v>
      </c>
      <c r="N122" s="168"/>
      <c r="O122" s="164" t="s">
        <v>672</v>
      </c>
      <c r="P122" s="164" t="s">
        <v>33</v>
      </c>
      <c r="Q122" s="168">
        <v>353</v>
      </c>
      <c r="R122" s="168">
        <v>348</v>
      </c>
      <c r="S122" s="168">
        <v>347</v>
      </c>
      <c r="T122" s="168">
        <v>346</v>
      </c>
      <c r="U122" s="168">
        <v>349</v>
      </c>
      <c r="V122" s="168">
        <v>348</v>
      </c>
      <c r="W122" s="168">
        <v>349</v>
      </c>
      <c r="X122" s="168">
        <v>349</v>
      </c>
      <c r="Y122" s="168">
        <v>351</v>
      </c>
      <c r="Z122" s="164">
        <v>349</v>
      </c>
    </row>
    <row r="123" s="164" customFormat="true" spans="15:26">
      <c r="O123" s="164" t="s">
        <v>672</v>
      </c>
      <c r="P123" s="164" t="s">
        <v>648</v>
      </c>
      <c r="Q123" s="168">
        <v>228</v>
      </c>
      <c r="R123" s="168">
        <v>224</v>
      </c>
      <c r="S123" s="168">
        <v>220</v>
      </c>
      <c r="T123" s="168">
        <v>223</v>
      </c>
      <c r="U123" s="168">
        <v>225</v>
      </c>
      <c r="V123" s="168">
        <v>217</v>
      </c>
      <c r="W123" s="168">
        <v>216</v>
      </c>
      <c r="X123" s="168">
        <v>218</v>
      </c>
      <c r="Y123" s="168">
        <v>218</v>
      </c>
      <c r="Z123" s="164">
        <v>221</v>
      </c>
    </row>
    <row r="124" s="164" customFormat="true" spans="15:26">
      <c r="O124" s="164" t="s">
        <v>672</v>
      </c>
      <c r="P124" s="164" t="s">
        <v>649</v>
      </c>
      <c r="Q124" s="168">
        <v>116</v>
      </c>
      <c r="R124" s="168">
        <v>117</v>
      </c>
      <c r="S124" s="168">
        <v>117</v>
      </c>
      <c r="T124" s="168">
        <v>118</v>
      </c>
      <c r="U124" s="168">
        <v>118</v>
      </c>
      <c r="V124" s="168">
        <v>118</v>
      </c>
      <c r="W124" s="168">
        <v>118</v>
      </c>
      <c r="X124" s="168">
        <v>116</v>
      </c>
      <c r="Y124" s="168">
        <v>119</v>
      </c>
      <c r="Z124" s="164">
        <v>117</v>
      </c>
    </row>
    <row r="125" s="164" customFormat="true" spans="15:26">
      <c r="O125" s="164" t="s">
        <v>672</v>
      </c>
      <c r="P125" s="164" t="s">
        <v>650</v>
      </c>
      <c r="Q125" s="168">
        <v>146</v>
      </c>
      <c r="R125" s="168">
        <v>146</v>
      </c>
      <c r="S125" s="168">
        <v>149</v>
      </c>
      <c r="T125" s="168">
        <v>150</v>
      </c>
      <c r="U125" s="168">
        <v>149</v>
      </c>
      <c r="V125" s="168">
        <v>150</v>
      </c>
      <c r="W125" s="168">
        <v>150</v>
      </c>
      <c r="X125" s="168">
        <v>150</v>
      </c>
      <c r="Y125" s="168">
        <v>150</v>
      </c>
      <c r="Z125" s="164">
        <v>149</v>
      </c>
    </row>
    <row r="126" s="164" customFormat="true" spans="15:26">
      <c r="O126" s="164" t="s">
        <v>672</v>
      </c>
      <c r="P126" s="164" t="s">
        <v>301</v>
      </c>
      <c r="Q126" s="168">
        <v>1524</v>
      </c>
      <c r="R126" s="168">
        <v>1515</v>
      </c>
      <c r="S126" s="168">
        <v>1500</v>
      </c>
      <c r="T126" s="168">
        <v>1489</v>
      </c>
      <c r="U126" s="168">
        <v>1482</v>
      </c>
      <c r="V126" s="168">
        <v>1410</v>
      </c>
      <c r="W126" s="168">
        <v>1433</v>
      </c>
      <c r="X126" s="168">
        <v>1408</v>
      </c>
      <c r="Y126" s="168">
        <v>1403</v>
      </c>
      <c r="Z126" s="164">
        <v>1463</v>
      </c>
    </row>
    <row r="127" s="164" customFormat="true" spans="15:26">
      <c r="O127" s="164" t="s">
        <v>672</v>
      </c>
      <c r="P127" s="164" t="s">
        <v>647</v>
      </c>
      <c r="Q127" s="168">
        <v>536</v>
      </c>
      <c r="R127" s="168">
        <v>527</v>
      </c>
      <c r="S127" s="168">
        <v>524</v>
      </c>
      <c r="T127" s="168">
        <v>525</v>
      </c>
      <c r="U127" s="168">
        <v>525</v>
      </c>
      <c r="V127" s="168">
        <v>524</v>
      </c>
      <c r="W127" s="168">
        <v>525</v>
      </c>
      <c r="X127" s="168">
        <v>519</v>
      </c>
      <c r="Y127" s="168">
        <v>513</v>
      </c>
      <c r="Z127" s="164">
        <v>524</v>
      </c>
    </row>
    <row r="128" s="164" customFormat="true" spans="15:26">
      <c r="O128" s="164" t="s">
        <v>673</v>
      </c>
      <c r="P128" s="164" t="s">
        <v>653</v>
      </c>
      <c r="Q128" s="168">
        <v>603</v>
      </c>
      <c r="R128" s="168">
        <v>598</v>
      </c>
      <c r="S128" s="168">
        <v>599</v>
      </c>
      <c r="T128" s="168">
        <v>590</v>
      </c>
      <c r="U128" s="168">
        <v>592</v>
      </c>
      <c r="V128" s="168">
        <v>592</v>
      </c>
      <c r="W128" s="168">
        <v>588</v>
      </c>
      <c r="X128" s="168">
        <v>575</v>
      </c>
      <c r="Y128" s="168">
        <v>581</v>
      </c>
      <c r="Z128" s="164">
        <v>591</v>
      </c>
    </row>
    <row r="129" s="164" customFormat="true" spans="15:26">
      <c r="O129" s="164" t="s">
        <v>673</v>
      </c>
      <c r="P129" s="164" t="s">
        <v>652</v>
      </c>
      <c r="Q129" s="168">
        <v>655</v>
      </c>
      <c r="R129" s="168">
        <v>653</v>
      </c>
      <c r="S129" s="168">
        <v>646</v>
      </c>
      <c r="T129" s="168">
        <v>628</v>
      </c>
      <c r="U129" s="168">
        <v>622</v>
      </c>
      <c r="V129" s="168">
        <v>615</v>
      </c>
      <c r="W129" s="168">
        <v>611</v>
      </c>
      <c r="X129" s="168">
        <v>612</v>
      </c>
      <c r="Y129" s="168">
        <v>608</v>
      </c>
      <c r="Z129" s="164">
        <v>628</v>
      </c>
    </row>
    <row r="130" s="164" customFormat="true" spans="15:26">
      <c r="O130" s="164" t="s">
        <v>673</v>
      </c>
      <c r="P130" s="164" t="s">
        <v>311</v>
      </c>
      <c r="Q130" s="168">
        <v>1434</v>
      </c>
      <c r="R130" s="168">
        <v>1426</v>
      </c>
      <c r="S130" s="168">
        <v>1426</v>
      </c>
      <c r="T130" s="168">
        <v>1404</v>
      </c>
      <c r="U130" s="168">
        <v>1397</v>
      </c>
      <c r="V130" s="168">
        <v>1386</v>
      </c>
      <c r="W130" s="168">
        <v>1338</v>
      </c>
      <c r="X130" s="168">
        <v>1344</v>
      </c>
      <c r="Y130" s="168">
        <v>1333</v>
      </c>
      <c r="Z130" s="164">
        <v>1388</v>
      </c>
    </row>
    <row r="131" s="164" customFormat="true" spans="15:26">
      <c r="O131" s="164" t="s">
        <v>673</v>
      </c>
      <c r="P131" s="164" t="s">
        <v>651</v>
      </c>
      <c r="Q131" s="168">
        <v>203</v>
      </c>
      <c r="R131" s="168">
        <v>200</v>
      </c>
      <c r="S131" s="168">
        <v>195</v>
      </c>
      <c r="T131" s="168">
        <v>198</v>
      </c>
      <c r="U131" s="168">
        <v>198</v>
      </c>
      <c r="V131" s="168">
        <v>195</v>
      </c>
      <c r="W131" s="168">
        <v>195</v>
      </c>
      <c r="X131" s="168">
        <v>194</v>
      </c>
      <c r="Y131" s="168">
        <v>194</v>
      </c>
      <c r="Z131" s="164">
        <v>197</v>
      </c>
    </row>
    <row r="132" s="164" customFormat="true" spans="15:26">
      <c r="O132" s="164" t="s">
        <v>674</v>
      </c>
      <c r="P132" s="164" t="s">
        <v>654</v>
      </c>
      <c r="Q132" s="168">
        <v>1173</v>
      </c>
      <c r="R132" s="168">
        <v>1161</v>
      </c>
      <c r="S132" s="168">
        <v>1151</v>
      </c>
      <c r="T132" s="168">
        <v>1149</v>
      </c>
      <c r="U132" s="168">
        <v>1142</v>
      </c>
      <c r="V132" s="168">
        <v>1137</v>
      </c>
      <c r="W132" s="168">
        <v>1123</v>
      </c>
      <c r="X132" s="168">
        <v>1104</v>
      </c>
      <c r="Y132" s="168">
        <v>1106</v>
      </c>
      <c r="Z132" s="164">
        <v>1138</v>
      </c>
    </row>
    <row r="133" s="164" customFormat="true" spans="15:26">
      <c r="O133" s="164" t="s">
        <v>674</v>
      </c>
      <c r="P133" s="164" t="s">
        <v>655</v>
      </c>
      <c r="Q133" s="168">
        <v>214</v>
      </c>
      <c r="R133" s="168">
        <v>208</v>
      </c>
      <c r="S133" s="168">
        <v>205</v>
      </c>
      <c r="T133" s="168">
        <v>199</v>
      </c>
      <c r="U133" s="168">
        <v>198</v>
      </c>
      <c r="V133" s="168">
        <v>196</v>
      </c>
      <c r="W133" s="168">
        <v>196</v>
      </c>
      <c r="X133" s="168">
        <v>196</v>
      </c>
      <c r="Y133" s="168">
        <v>179</v>
      </c>
      <c r="Z133" s="164">
        <v>199</v>
      </c>
    </row>
    <row r="134" s="164" customFormat="true" spans="15:26">
      <c r="O134" s="164" t="s">
        <v>674</v>
      </c>
      <c r="P134" s="164" t="s">
        <v>322</v>
      </c>
      <c r="Q134" s="168">
        <v>809</v>
      </c>
      <c r="R134" s="168">
        <v>793</v>
      </c>
      <c r="S134" s="168">
        <v>779</v>
      </c>
      <c r="T134" s="168">
        <v>772</v>
      </c>
      <c r="U134" s="168">
        <v>779</v>
      </c>
      <c r="V134" s="168">
        <v>778</v>
      </c>
      <c r="W134" s="168">
        <v>781</v>
      </c>
      <c r="X134" s="168">
        <v>780</v>
      </c>
      <c r="Y134" s="168">
        <v>766</v>
      </c>
      <c r="Z134" s="164">
        <v>782</v>
      </c>
    </row>
    <row r="135" s="164" customFormat="true" spans="15:26">
      <c r="O135" s="164" t="s">
        <v>674</v>
      </c>
      <c r="P135" s="164" t="s">
        <v>318</v>
      </c>
      <c r="Q135" s="168">
        <v>3692</v>
      </c>
      <c r="R135" s="168">
        <v>3629</v>
      </c>
      <c r="S135" s="168">
        <v>3593</v>
      </c>
      <c r="T135" s="168">
        <v>3477</v>
      </c>
      <c r="U135" s="168">
        <v>3447</v>
      </c>
      <c r="V135" s="168">
        <v>3364</v>
      </c>
      <c r="W135" s="168">
        <v>3408</v>
      </c>
      <c r="X135" s="168">
        <v>3352</v>
      </c>
      <c r="Y135" s="168">
        <v>3355</v>
      </c>
      <c r="Z135" s="164">
        <v>3480</v>
      </c>
    </row>
    <row r="136" s="164" customFormat="true" spans="15:26">
      <c r="O136" s="164" t="s">
        <v>674</v>
      </c>
      <c r="P136" s="164" t="s">
        <v>320</v>
      </c>
      <c r="Q136" s="168">
        <v>881</v>
      </c>
      <c r="R136" s="168">
        <v>881</v>
      </c>
      <c r="S136" s="168">
        <v>874</v>
      </c>
      <c r="T136" s="168">
        <v>875</v>
      </c>
      <c r="U136" s="168">
        <v>887</v>
      </c>
      <c r="V136" s="168">
        <v>890</v>
      </c>
      <c r="W136" s="168">
        <v>902</v>
      </c>
      <c r="X136" s="168">
        <v>901</v>
      </c>
      <c r="Y136" s="168">
        <v>890</v>
      </c>
      <c r="Z136" s="164">
        <v>887</v>
      </c>
    </row>
    <row r="137" s="164" customFormat="true" spans="15:26">
      <c r="O137" s="164" t="s">
        <v>675</v>
      </c>
      <c r="P137" s="164" t="s">
        <v>656</v>
      </c>
      <c r="Q137" s="168">
        <v>672</v>
      </c>
      <c r="R137" s="168">
        <v>659</v>
      </c>
      <c r="S137" s="168">
        <v>677</v>
      </c>
      <c r="T137" s="168">
        <v>718</v>
      </c>
      <c r="U137" s="168">
        <v>718</v>
      </c>
      <c r="V137" s="168">
        <v>713</v>
      </c>
      <c r="W137" s="168">
        <v>713</v>
      </c>
      <c r="X137" s="168">
        <v>737</v>
      </c>
      <c r="Y137" s="168">
        <v>753</v>
      </c>
      <c r="Z137" s="164">
        <v>707</v>
      </c>
    </row>
    <row r="138" s="164" customFormat="true" spans="15:26">
      <c r="O138" s="164" t="s">
        <v>675</v>
      </c>
      <c r="P138" s="164" t="s">
        <v>24</v>
      </c>
      <c r="Q138" s="168">
        <v>123</v>
      </c>
      <c r="R138" s="168">
        <v>124</v>
      </c>
      <c r="S138" s="168">
        <v>124</v>
      </c>
      <c r="T138" s="168">
        <v>125</v>
      </c>
      <c r="U138" s="168">
        <v>125</v>
      </c>
      <c r="V138" s="168">
        <v>126</v>
      </c>
      <c r="W138" s="168">
        <v>126</v>
      </c>
      <c r="X138" s="168">
        <v>127</v>
      </c>
      <c r="Y138" s="168">
        <v>128</v>
      </c>
      <c r="Z138" s="164">
        <v>125</v>
      </c>
    </row>
    <row r="139" s="164" customFormat="true" spans="15:26">
      <c r="O139" s="164" t="s">
        <v>675</v>
      </c>
      <c r="P139" s="164" t="s">
        <v>34</v>
      </c>
      <c r="Q139" s="168">
        <v>640</v>
      </c>
      <c r="R139" s="168">
        <v>631</v>
      </c>
      <c r="S139" s="168">
        <v>624</v>
      </c>
      <c r="T139" s="168">
        <v>617</v>
      </c>
      <c r="U139" s="168">
        <v>596</v>
      </c>
      <c r="V139" s="168">
        <v>578</v>
      </c>
      <c r="W139" s="168">
        <v>566</v>
      </c>
      <c r="X139" s="168">
        <v>553</v>
      </c>
      <c r="Y139" s="168">
        <v>511</v>
      </c>
      <c r="Z139" s="164">
        <v>591</v>
      </c>
    </row>
    <row r="140" s="164" customFormat="true" spans="15:26">
      <c r="O140" s="164" t="s">
        <v>675</v>
      </c>
      <c r="P140" s="164" t="s">
        <v>657</v>
      </c>
      <c r="Q140" s="168">
        <v>458</v>
      </c>
      <c r="R140" s="168">
        <v>447</v>
      </c>
      <c r="S140" s="168">
        <v>443</v>
      </c>
      <c r="T140" s="168">
        <v>448</v>
      </c>
      <c r="U140" s="168">
        <v>452</v>
      </c>
      <c r="V140" s="168">
        <v>463</v>
      </c>
      <c r="W140" s="168">
        <v>466</v>
      </c>
      <c r="X140" s="168">
        <v>466</v>
      </c>
      <c r="Y140" s="168">
        <v>464</v>
      </c>
      <c r="Z140" s="164">
        <v>456</v>
      </c>
    </row>
    <row r="141" s="164" customFormat="true" spans="15:26">
      <c r="O141" s="164" t="s">
        <v>675</v>
      </c>
      <c r="P141" s="164" t="s">
        <v>328</v>
      </c>
      <c r="Q141" s="168">
        <v>1666</v>
      </c>
      <c r="R141" s="168">
        <v>1651</v>
      </c>
      <c r="S141" s="168">
        <v>1638</v>
      </c>
      <c r="T141" s="168">
        <v>1612</v>
      </c>
      <c r="U141" s="168">
        <v>1610</v>
      </c>
      <c r="V141" s="168">
        <v>1629</v>
      </c>
      <c r="W141" s="168">
        <v>1635</v>
      </c>
      <c r="X141" s="168">
        <v>1637</v>
      </c>
      <c r="Y141" s="168">
        <v>1630</v>
      </c>
      <c r="Z141" s="164">
        <v>1634</v>
      </c>
    </row>
  </sheetData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4"/>
  <sheetViews>
    <sheetView workbookViewId="0">
      <selection activeCell="D8" sqref="D8"/>
    </sheetView>
  </sheetViews>
  <sheetFormatPr defaultColWidth="10" defaultRowHeight="15.75"/>
  <cols>
    <col min="1" max="16384" width="8.8" style="164"/>
  </cols>
  <sheetData>
    <row r="1" s="164" customFormat="true" spans="1:9">
      <c r="A1" s="164" t="s">
        <v>734</v>
      </c>
      <c r="D1" s="164" t="s">
        <v>735</v>
      </c>
      <c r="F1" s="164" t="s">
        <v>736</v>
      </c>
      <c r="I1" s="164" t="s">
        <v>735</v>
      </c>
    </row>
    <row r="2" s="164" customFormat="true" spans="1:11">
      <c r="A2" s="164">
        <v>1</v>
      </c>
      <c r="B2" s="165" t="s">
        <v>15</v>
      </c>
      <c r="C2" s="165" t="s">
        <v>158</v>
      </c>
      <c r="D2" s="165">
        <v>160</v>
      </c>
      <c r="E2" s="165"/>
      <c r="F2" s="165">
        <v>1</v>
      </c>
      <c r="G2" s="165" t="s">
        <v>15</v>
      </c>
      <c r="H2" s="165" t="s">
        <v>156</v>
      </c>
      <c r="I2" s="165">
        <v>1003</v>
      </c>
      <c r="K2" s="166"/>
    </row>
    <row r="3" s="164" customFormat="true" spans="1:11">
      <c r="A3" s="164">
        <v>2</v>
      </c>
      <c r="B3" s="165" t="s">
        <v>15</v>
      </c>
      <c r="C3" s="165" t="s">
        <v>159</v>
      </c>
      <c r="D3" s="165">
        <v>30</v>
      </c>
      <c r="E3" s="165"/>
      <c r="F3" s="165">
        <v>2</v>
      </c>
      <c r="G3" s="165" t="s">
        <v>15</v>
      </c>
      <c r="H3" s="165" t="s">
        <v>153</v>
      </c>
      <c r="I3" s="165">
        <v>1413</v>
      </c>
      <c r="K3" s="166"/>
    </row>
    <row r="4" s="164" customFormat="true" spans="1:11">
      <c r="A4" s="164">
        <v>3</v>
      </c>
      <c r="B4" s="165" t="s">
        <v>15</v>
      </c>
      <c r="C4" s="165" t="s">
        <v>162</v>
      </c>
      <c r="D4" s="165">
        <v>190</v>
      </c>
      <c r="E4" s="165"/>
      <c r="F4" s="165">
        <v>3</v>
      </c>
      <c r="G4" s="165" t="s">
        <v>15</v>
      </c>
      <c r="H4" s="165" t="s">
        <v>155</v>
      </c>
      <c r="I4" s="165">
        <v>981</v>
      </c>
      <c r="K4" s="166"/>
    </row>
    <row r="5" s="164" customFormat="true" spans="1:11">
      <c r="A5" s="164">
        <v>4</v>
      </c>
      <c r="B5" s="165" t="s">
        <v>15</v>
      </c>
      <c r="C5" s="165" t="s">
        <v>161</v>
      </c>
      <c r="D5" s="165">
        <v>520</v>
      </c>
      <c r="E5" s="165"/>
      <c r="F5" s="165">
        <v>4</v>
      </c>
      <c r="G5" s="165" t="s">
        <v>15</v>
      </c>
      <c r="H5" s="165" t="s">
        <v>157</v>
      </c>
      <c r="I5" s="165">
        <v>807</v>
      </c>
      <c r="K5" s="166"/>
    </row>
    <row r="6" s="164" customFormat="true" spans="1:11">
      <c r="A6" s="164">
        <v>5</v>
      </c>
      <c r="B6" s="165" t="s">
        <v>15</v>
      </c>
      <c r="C6" s="165" t="s">
        <v>160</v>
      </c>
      <c r="D6" s="165">
        <v>327</v>
      </c>
      <c r="E6" s="165"/>
      <c r="F6" s="165">
        <v>5</v>
      </c>
      <c r="G6" s="165" t="s">
        <v>15</v>
      </c>
      <c r="H6" s="165" t="s">
        <v>158</v>
      </c>
      <c r="I6" s="165">
        <v>1194</v>
      </c>
      <c r="K6" s="166"/>
    </row>
    <row r="7" s="164" customFormat="true" spans="1:11">
      <c r="A7" s="164">
        <v>6</v>
      </c>
      <c r="B7" s="165" t="s">
        <v>15</v>
      </c>
      <c r="C7" s="165" t="s">
        <v>148</v>
      </c>
      <c r="D7" s="165">
        <v>1160</v>
      </c>
      <c r="E7" s="165"/>
      <c r="F7" s="165">
        <v>6</v>
      </c>
      <c r="G7" s="165" t="s">
        <v>15</v>
      </c>
      <c r="H7" s="165" t="s">
        <v>159</v>
      </c>
      <c r="I7" s="165">
        <v>89</v>
      </c>
      <c r="K7" s="166"/>
    </row>
    <row r="8" s="164" customFormat="true" spans="1:11">
      <c r="A8" s="164">
        <v>7</v>
      </c>
      <c r="B8" s="165" t="s">
        <v>15</v>
      </c>
      <c r="C8" s="165" t="s">
        <v>151</v>
      </c>
      <c r="D8" s="165">
        <v>1724</v>
      </c>
      <c r="E8" s="165"/>
      <c r="F8" s="165">
        <v>7</v>
      </c>
      <c r="G8" s="165" t="s">
        <v>15</v>
      </c>
      <c r="H8" s="165" t="s">
        <v>162</v>
      </c>
      <c r="I8" s="165">
        <v>220</v>
      </c>
      <c r="K8" s="166"/>
    </row>
    <row r="9" s="164" customFormat="true" spans="1:11">
      <c r="A9" s="164">
        <v>8</v>
      </c>
      <c r="B9" s="165" t="s">
        <v>688</v>
      </c>
      <c r="C9" s="165" t="s">
        <v>168</v>
      </c>
      <c r="D9" s="165">
        <v>709</v>
      </c>
      <c r="E9" s="165"/>
      <c r="F9" s="165">
        <v>8</v>
      </c>
      <c r="G9" s="165" t="s">
        <v>15</v>
      </c>
      <c r="H9" s="165" t="s">
        <v>161</v>
      </c>
      <c r="I9" s="165">
        <v>97</v>
      </c>
      <c r="K9" s="166"/>
    </row>
    <row r="10" s="164" customFormat="true" spans="1:11">
      <c r="A10" s="164">
        <v>9</v>
      </c>
      <c r="B10" s="165" t="s">
        <v>688</v>
      </c>
      <c r="C10" s="165" t="s">
        <v>167</v>
      </c>
      <c r="D10" s="165">
        <v>23</v>
      </c>
      <c r="E10" s="165"/>
      <c r="F10" s="165">
        <v>9</v>
      </c>
      <c r="G10" s="165" t="s">
        <v>15</v>
      </c>
      <c r="H10" s="165" t="s">
        <v>160</v>
      </c>
      <c r="I10" s="165">
        <v>59</v>
      </c>
      <c r="K10" s="166"/>
    </row>
    <row r="11" s="164" customFormat="true" spans="1:11">
      <c r="A11" s="164">
        <v>10</v>
      </c>
      <c r="B11" s="165" t="s">
        <v>663</v>
      </c>
      <c r="C11" s="165" t="s">
        <v>602</v>
      </c>
      <c r="D11" s="165">
        <v>16</v>
      </c>
      <c r="E11" s="165"/>
      <c r="F11" s="165">
        <v>10</v>
      </c>
      <c r="G11" s="165" t="s">
        <v>15</v>
      </c>
      <c r="H11" s="165" t="s">
        <v>148</v>
      </c>
      <c r="I11" s="165">
        <v>116</v>
      </c>
      <c r="J11" s="165"/>
      <c r="K11" s="166"/>
    </row>
    <row r="12" s="164" customFormat="true" spans="1:11">
      <c r="A12" s="164">
        <v>11</v>
      </c>
      <c r="B12" s="165" t="s">
        <v>663</v>
      </c>
      <c r="C12" s="165" t="s">
        <v>601</v>
      </c>
      <c r="D12" s="165">
        <v>24</v>
      </c>
      <c r="E12" s="165"/>
      <c r="F12" s="165">
        <v>11</v>
      </c>
      <c r="G12" s="165" t="s">
        <v>15</v>
      </c>
      <c r="H12" s="165" t="s">
        <v>151</v>
      </c>
      <c r="I12" s="165">
        <v>159</v>
      </c>
      <c r="J12" s="165"/>
      <c r="K12" s="167"/>
    </row>
    <row r="13" s="164" customFormat="true" spans="1:10">
      <c r="A13" s="164">
        <v>12</v>
      </c>
      <c r="B13" s="165" t="s">
        <v>663</v>
      </c>
      <c r="C13" s="165" t="s">
        <v>603</v>
      </c>
      <c r="D13" s="165">
        <v>234</v>
      </c>
      <c r="E13" s="165"/>
      <c r="F13" s="165">
        <v>12</v>
      </c>
      <c r="G13" s="165" t="s">
        <v>686</v>
      </c>
      <c r="H13" s="165" t="s">
        <v>716</v>
      </c>
      <c r="I13" s="165">
        <v>172</v>
      </c>
      <c r="J13" s="165"/>
    </row>
    <row r="14" s="164" customFormat="true" spans="1:10">
      <c r="A14" s="164">
        <v>13</v>
      </c>
      <c r="B14" s="165" t="s">
        <v>663</v>
      </c>
      <c r="C14" s="165" t="s">
        <v>605</v>
      </c>
      <c r="D14" s="165">
        <v>1832</v>
      </c>
      <c r="E14" s="165"/>
      <c r="F14" s="165">
        <v>13</v>
      </c>
      <c r="G14" s="165" t="s">
        <v>686</v>
      </c>
      <c r="H14" s="165" t="s">
        <v>717</v>
      </c>
      <c r="I14" s="165">
        <v>2</v>
      </c>
      <c r="J14" s="165"/>
    </row>
    <row r="15" s="164" customFormat="true" spans="1:10">
      <c r="A15" s="164">
        <v>14</v>
      </c>
      <c r="B15" s="165" t="s">
        <v>663</v>
      </c>
      <c r="C15" s="165" t="s">
        <v>606</v>
      </c>
      <c r="D15" s="165">
        <v>959</v>
      </c>
      <c r="E15" s="165"/>
      <c r="F15" s="165">
        <v>14</v>
      </c>
      <c r="G15" s="165" t="s">
        <v>686</v>
      </c>
      <c r="H15" s="165" t="s">
        <v>718</v>
      </c>
      <c r="I15" s="165">
        <v>5</v>
      </c>
      <c r="J15" s="165"/>
    </row>
    <row r="16" s="164" customFormat="true" spans="1:10">
      <c r="A16" s="164">
        <v>15</v>
      </c>
      <c r="B16" s="165" t="s">
        <v>663</v>
      </c>
      <c r="C16" s="165" t="s">
        <v>604</v>
      </c>
      <c r="D16" s="165">
        <v>299</v>
      </c>
      <c r="E16" s="165"/>
      <c r="F16" s="165">
        <v>15</v>
      </c>
      <c r="G16" s="165" t="s">
        <v>686</v>
      </c>
      <c r="H16" s="165" t="s">
        <v>719</v>
      </c>
      <c r="I16" s="165">
        <v>130</v>
      </c>
      <c r="J16" s="165"/>
    </row>
    <row r="17" s="164" customFormat="true" spans="1:10">
      <c r="A17" s="164">
        <v>16</v>
      </c>
      <c r="B17" s="165" t="s">
        <v>663</v>
      </c>
      <c r="C17" s="165" t="s">
        <v>216</v>
      </c>
      <c r="D17" s="165">
        <v>62</v>
      </c>
      <c r="E17" s="165"/>
      <c r="F17" s="165">
        <v>16</v>
      </c>
      <c r="G17" s="165" t="s">
        <v>686</v>
      </c>
      <c r="H17" s="165" t="s">
        <v>720</v>
      </c>
      <c r="I17" s="165">
        <v>160</v>
      </c>
      <c r="J17" s="165"/>
    </row>
    <row r="18" s="164" customFormat="true" spans="1:10">
      <c r="A18" s="164">
        <v>17</v>
      </c>
      <c r="B18" s="165" t="s">
        <v>691</v>
      </c>
      <c r="C18" s="165" t="s">
        <v>171</v>
      </c>
      <c r="D18" s="165">
        <v>9</v>
      </c>
      <c r="E18" s="165"/>
      <c r="F18" s="165">
        <v>17</v>
      </c>
      <c r="G18" s="165" t="s">
        <v>686</v>
      </c>
      <c r="H18" s="165" t="s">
        <v>724</v>
      </c>
      <c r="I18" s="165">
        <v>206</v>
      </c>
      <c r="J18" s="165"/>
    </row>
    <row r="19" s="164" customFormat="true" spans="1:10">
      <c r="A19" s="164">
        <v>18</v>
      </c>
      <c r="B19" s="165" t="s">
        <v>691</v>
      </c>
      <c r="C19" s="165" t="s">
        <v>172</v>
      </c>
      <c r="D19" s="165">
        <v>353</v>
      </c>
      <c r="E19" s="165"/>
      <c r="F19" s="165">
        <v>18</v>
      </c>
      <c r="G19" s="165" t="s">
        <v>686</v>
      </c>
      <c r="H19" s="165" t="s">
        <v>725</v>
      </c>
      <c r="I19" s="165">
        <v>1</v>
      </c>
      <c r="J19" s="165"/>
    </row>
    <row r="20" s="164" customFormat="true" spans="1:10">
      <c r="A20" s="164">
        <v>19</v>
      </c>
      <c r="B20" s="165" t="s">
        <v>691</v>
      </c>
      <c r="C20" s="165" t="s">
        <v>173</v>
      </c>
      <c r="D20" s="165">
        <v>131</v>
      </c>
      <c r="E20" s="165"/>
      <c r="F20" s="165">
        <v>19</v>
      </c>
      <c r="G20" s="165" t="s">
        <v>688</v>
      </c>
      <c r="H20" s="165" t="s">
        <v>166</v>
      </c>
      <c r="I20" s="165">
        <v>91</v>
      </c>
      <c r="J20" s="165"/>
    </row>
    <row r="21" s="164" customFormat="true" spans="1:10">
      <c r="A21" s="164">
        <v>20</v>
      </c>
      <c r="B21" s="165" t="s">
        <v>691</v>
      </c>
      <c r="C21" s="165" t="s">
        <v>175</v>
      </c>
      <c r="D21" s="165">
        <v>500</v>
      </c>
      <c r="E21" s="165"/>
      <c r="F21" s="165">
        <v>20</v>
      </c>
      <c r="G21" s="165" t="s">
        <v>688</v>
      </c>
      <c r="H21" s="165" t="s">
        <v>168</v>
      </c>
      <c r="I21" s="165">
        <v>15</v>
      </c>
      <c r="J21" s="165"/>
    </row>
    <row r="22" s="164" customFormat="true" spans="1:10">
      <c r="A22" s="164">
        <v>21</v>
      </c>
      <c r="B22" s="165" t="s">
        <v>691</v>
      </c>
      <c r="C22" s="165" t="s">
        <v>174</v>
      </c>
      <c r="D22" s="165">
        <v>672</v>
      </c>
      <c r="E22" s="165"/>
      <c r="F22" s="165">
        <v>21</v>
      </c>
      <c r="G22" s="165" t="s">
        <v>688</v>
      </c>
      <c r="H22" s="165" t="s">
        <v>167</v>
      </c>
      <c r="I22" s="165">
        <v>41</v>
      </c>
      <c r="J22" s="165"/>
    </row>
    <row r="23" s="164" customFormat="true" spans="1:10">
      <c r="A23" s="165">
        <v>22</v>
      </c>
      <c r="B23" s="165" t="s">
        <v>664</v>
      </c>
      <c r="C23" s="165" t="s">
        <v>612</v>
      </c>
      <c r="D23" s="165">
        <v>177</v>
      </c>
      <c r="E23" s="165"/>
      <c r="F23" s="165">
        <v>22</v>
      </c>
      <c r="G23" s="165" t="s">
        <v>688</v>
      </c>
      <c r="H23" s="165" t="s">
        <v>597</v>
      </c>
      <c r="I23" s="165">
        <v>3</v>
      </c>
      <c r="J23" s="165"/>
    </row>
    <row r="24" s="164" customFormat="true" spans="1:10">
      <c r="A24" s="165">
        <v>23</v>
      </c>
      <c r="B24" s="165" t="s">
        <v>664</v>
      </c>
      <c r="C24" s="165" t="s">
        <v>611</v>
      </c>
      <c r="D24" s="165">
        <v>150</v>
      </c>
      <c r="E24" s="165"/>
      <c r="F24" s="165">
        <v>23</v>
      </c>
      <c r="G24" s="165" t="s">
        <v>688</v>
      </c>
      <c r="H24" s="165" t="s">
        <v>726</v>
      </c>
      <c r="I24" s="165">
        <v>27</v>
      </c>
      <c r="J24" s="165"/>
    </row>
    <row r="25" s="164" customFormat="true" spans="1:10">
      <c r="A25" s="165">
        <v>24</v>
      </c>
      <c r="B25" s="165" t="s">
        <v>664</v>
      </c>
      <c r="C25" s="165" t="s">
        <v>610</v>
      </c>
      <c r="D25" s="165">
        <v>736</v>
      </c>
      <c r="E25" s="165"/>
      <c r="F25" s="165">
        <v>24</v>
      </c>
      <c r="G25" s="165" t="s">
        <v>663</v>
      </c>
      <c r="H25" s="165" t="s">
        <v>602</v>
      </c>
      <c r="I25" s="165">
        <v>29</v>
      </c>
      <c r="J25" s="165"/>
    </row>
    <row r="26" s="164" customFormat="true" spans="1:10">
      <c r="A26" s="165">
        <v>25</v>
      </c>
      <c r="B26" s="165" t="s">
        <v>664</v>
      </c>
      <c r="C26" s="165" t="s">
        <v>608</v>
      </c>
      <c r="D26" s="165">
        <v>427</v>
      </c>
      <c r="E26" s="165"/>
      <c r="F26" s="165">
        <v>25</v>
      </c>
      <c r="G26" s="165" t="s">
        <v>663</v>
      </c>
      <c r="H26" s="165" t="s">
        <v>601</v>
      </c>
      <c r="I26" s="165">
        <v>314</v>
      </c>
      <c r="J26" s="165"/>
    </row>
    <row r="27" s="164" customFormat="true" spans="1:10">
      <c r="A27" s="165">
        <v>26</v>
      </c>
      <c r="B27" s="165" t="s">
        <v>664</v>
      </c>
      <c r="C27" s="165" t="s">
        <v>229</v>
      </c>
      <c r="D27" s="165">
        <v>578</v>
      </c>
      <c r="E27" s="165"/>
      <c r="F27" s="165">
        <v>26</v>
      </c>
      <c r="G27" s="165" t="s">
        <v>663</v>
      </c>
      <c r="H27" s="165" t="s">
        <v>603</v>
      </c>
      <c r="I27" s="165">
        <v>34</v>
      </c>
      <c r="J27" s="165"/>
    </row>
    <row r="28" s="164" customFormat="true" spans="1:10">
      <c r="A28" s="165">
        <v>27</v>
      </c>
      <c r="B28" s="165" t="s">
        <v>664</v>
      </c>
      <c r="C28" s="165" t="s">
        <v>227</v>
      </c>
      <c r="D28" s="165">
        <v>1674</v>
      </c>
      <c r="E28" s="165"/>
      <c r="F28" s="165">
        <v>27</v>
      </c>
      <c r="G28" s="165" t="s">
        <v>663</v>
      </c>
      <c r="H28" s="165" t="s">
        <v>605</v>
      </c>
      <c r="I28" s="165">
        <v>144</v>
      </c>
      <c r="J28" s="165"/>
    </row>
    <row r="29" s="164" customFormat="true" spans="1:10">
      <c r="A29" s="165">
        <v>28</v>
      </c>
      <c r="B29" s="165" t="s">
        <v>664</v>
      </c>
      <c r="C29" s="165" t="s">
        <v>25</v>
      </c>
      <c r="D29" s="165">
        <v>583</v>
      </c>
      <c r="E29" s="165"/>
      <c r="F29" s="165">
        <v>28</v>
      </c>
      <c r="G29" s="165" t="s">
        <v>663</v>
      </c>
      <c r="H29" s="165" t="s">
        <v>604</v>
      </c>
      <c r="I29" s="165">
        <v>22</v>
      </c>
      <c r="J29" s="165"/>
    </row>
    <row r="30" s="164" customFormat="true" spans="1:10">
      <c r="A30" s="165">
        <v>29</v>
      </c>
      <c r="B30" s="165" t="s">
        <v>664</v>
      </c>
      <c r="C30" s="165" t="s">
        <v>609</v>
      </c>
      <c r="D30" s="165">
        <v>961</v>
      </c>
      <c r="E30" s="165"/>
      <c r="F30" s="165">
        <v>29</v>
      </c>
      <c r="G30" s="165" t="s">
        <v>663</v>
      </c>
      <c r="H30" s="165" t="s">
        <v>216</v>
      </c>
      <c r="I30" s="165">
        <v>14</v>
      </c>
      <c r="J30" s="165"/>
    </row>
    <row r="31" s="164" customFormat="true" spans="1:10">
      <c r="A31" s="165">
        <v>30</v>
      </c>
      <c r="B31" s="165" t="s">
        <v>664</v>
      </c>
      <c r="C31" s="165" t="s">
        <v>607</v>
      </c>
      <c r="D31" s="165">
        <v>890</v>
      </c>
      <c r="E31" s="165"/>
      <c r="F31" s="165">
        <v>30</v>
      </c>
      <c r="G31" s="165" t="s">
        <v>691</v>
      </c>
      <c r="H31" s="165" t="s">
        <v>171</v>
      </c>
      <c r="I31" s="165">
        <v>262</v>
      </c>
      <c r="J31" s="165"/>
    </row>
    <row r="32" s="164" customFormat="true" spans="1:9">
      <c r="A32" s="165">
        <v>31</v>
      </c>
      <c r="B32" s="165" t="s">
        <v>664</v>
      </c>
      <c r="C32" s="165" t="s">
        <v>228</v>
      </c>
      <c r="D32" s="165">
        <v>1055</v>
      </c>
      <c r="E32" s="165"/>
      <c r="F32" s="165">
        <v>31</v>
      </c>
      <c r="G32" s="165" t="s">
        <v>691</v>
      </c>
      <c r="H32" s="165" t="s">
        <v>172</v>
      </c>
      <c r="I32" s="165">
        <v>291</v>
      </c>
    </row>
    <row r="33" s="164" customFormat="true" spans="1:9">
      <c r="A33" s="165">
        <v>32</v>
      </c>
      <c r="B33" s="165" t="s">
        <v>665</v>
      </c>
      <c r="C33" s="165" t="s">
        <v>614</v>
      </c>
      <c r="D33" s="165">
        <v>313</v>
      </c>
      <c r="E33" s="165"/>
      <c r="F33" s="165">
        <v>32</v>
      </c>
      <c r="G33" s="165" t="s">
        <v>691</v>
      </c>
      <c r="H33" s="165" t="s">
        <v>173</v>
      </c>
      <c r="I33" s="165">
        <v>809</v>
      </c>
    </row>
    <row r="34" s="164" customFormat="true" spans="1:9">
      <c r="A34" s="165">
        <v>33</v>
      </c>
      <c r="B34" s="165" t="s">
        <v>665</v>
      </c>
      <c r="C34" s="165" t="s">
        <v>27</v>
      </c>
      <c r="D34" s="165">
        <v>2210</v>
      </c>
      <c r="E34" s="165"/>
      <c r="F34" s="165">
        <v>33</v>
      </c>
      <c r="G34" s="165" t="s">
        <v>691</v>
      </c>
      <c r="H34" s="165" t="s">
        <v>175</v>
      </c>
      <c r="I34" s="165">
        <v>105</v>
      </c>
    </row>
    <row r="35" s="164" customFormat="true" spans="1:9">
      <c r="A35" s="165">
        <v>34</v>
      </c>
      <c r="B35" s="165" t="s">
        <v>665</v>
      </c>
      <c r="C35" s="165" t="s">
        <v>238</v>
      </c>
      <c r="D35" s="165">
        <v>3911</v>
      </c>
      <c r="E35" s="165"/>
      <c r="F35" s="165">
        <v>34</v>
      </c>
      <c r="G35" s="165" t="s">
        <v>691</v>
      </c>
      <c r="H35" s="165" t="s">
        <v>174</v>
      </c>
      <c r="I35" s="165">
        <v>57</v>
      </c>
    </row>
    <row r="36" s="164" customFormat="true" spans="1:9">
      <c r="A36" s="165">
        <v>35</v>
      </c>
      <c r="B36" s="165" t="s">
        <v>665</v>
      </c>
      <c r="C36" s="165" t="s">
        <v>28</v>
      </c>
      <c r="D36" s="165">
        <v>1997</v>
      </c>
      <c r="E36" s="165"/>
      <c r="F36" s="165">
        <v>35</v>
      </c>
      <c r="G36" s="165" t="s">
        <v>664</v>
      </c>
      <c r="H36" s="165" t="s">
        <v>612</v>
      </c>
      <c r="I36" s="165">
        <v>125</v>
      </c>
    </row>
    <row r="37" s="164" customFormat="true" spans="1:9">
      <c r="A37" s="165">
        <v>36</v>
      </c>
      <c r="B37" s="165" t="s">
        <v>665</v>
      </c>
      <c r="C37" s="165" t="s">
        <v>615</v>
      </c>
      <c r="D37" s="165">
        <v>1710</v>
      </c>
      <c r="E37" s="165"/>
      <c r="F37" s="165">
        <v>36</v>
      </c>
      <c r="G37" s="165" t="s">
        <v>664</v>
      </c>
      <c r="H37" s="165" t="s">
        <v>611</v>
      </c>
      <c r="I37" s="165">
        <v>125</v>
      </c>
    </row>
    <row r="38" s="164" customFormat="true" spans="1:9">
      <c r="A38" s="165">
        <v>37</v>
      </c>
      <c r="B38" s="165" t="s">
        <v>665</v>
      </c>
      <c r="C38" s="165" t="s">
        <v>26</v>
      </c>
      <c r="D38" s="165">
        <v>2377</v>
      </c>
      <c r="E38" s="165"/>
      <c r="F38" s="165">
        <v>37</v>
      </c>
      <c r="G38" s="165" t="s">
        <v>664</v>
      </c>
      <c r="H38" s="165" t="s">
        <v>610</v>
      </c>
      <c r="I38" s="165">
        <v>101</v>
      </c>
    </row>
    <row r="39" s="164" customFormat="true" spans="1:9">
      <c r="A39" s="165">
        <v>38</v>
      </c>
      <c r="B39" s="165" t="s">
        <v>665</v>
      </c>
      <c r="C39" s="165" t="s">
        <v>613</v>
      </c>
      <c r="D39" s="165">
        <v>268</v>
      </c>
      <c r="E39" s="165"/>
      <c r="F39" s="165">
        <v>38</v>
      </c>
      <c r="G39" s="165" t="s">
        <v>664</v>
      </c>
      <c r="H39" s="165" t="s">
        <v>608</v>
      </c>
      <c r="I39" s="165">
        <v>26</v>
      </c>
    </row>
    <row r="40" s="164" customFormat="true" spans="1:9">
      <c r="A40" s="165">
        <v>39</v>
      </c>
      <c r="B40" s="165" t="s">
        <v>666</v>
      </c>
      <c r="C40" s="165" t="s">
        <v>616</v>
      </c>
      <c r="D40" s="165">
        <v>497</v>
      </c>
      <c r="E40" s="165"/>
      <c r="F40" s="165">
        <v>39</v>
      </c>
      <c r="G40" s="165" t="s">
        <v>664</v>
      </c>
      <c r="H40" s="165" t="s">
        <v>229</v>
      </c>
      <c r="I40" s="165">
        <v>80</v>
      </c>
    </row>
    <row r="41" s="164" customFormat="true" spans="1:9">
      <c r="A41" s="165">
        <v>40</v>
      </c>
      <c r="B41" s="165" t="s">
        <v>666</v>
      </c>
      <c r="C41" s="165" t="s">
        <v>617</v>
      </c>
      <c r="D41" s="165">
        <v>2327</v>
      </c>
      <c r="E41" s="165"/>
      <c r="F41" s="165">
        <v>40</v>
      </c>
      <c r="G41" s="165" t="s">
        <v>664</v>
      </c>
      <c r="H41" s="165" t="s">
        <v>227</v>
      </c>
      <c r="I41" s="165">
        <v>45</v>
      </c>
    </row>
    <row r="42" s="164" customFormat="true" spans="1:9">
      <c r="A42" s="165">
        <v>41</v>
      </c>
      <c r="B42" s="165" t="s">
        <v>666</v>
      </c>
      <c r="C42" s="165" t="s">
        <v>253</v>
      </c>
      <c r="D42" s="165">
        <v>2307</v>
      </c>
      <c r="E42" s="165"/>
      <c r="F42" s="165">
        <v>41</v>
      </c>
      <c r="G42" s="165" t="s">
        <v>664</v>
      </c>
      <c r="H42" s="165" t="s">
        <v>25</v>
      </c>
      <c r="I42" s="165">
        <v>34</v>
      </c>
    </row>
    <row r="43" s="164" customFormat="true" spans="1:9">
      <c r="A43" s="165">
        <v>42</v>
      </c>
      <c r="B43" s="165" t="s">
        <v>666</v>
      </c>
      <c r="C43" s="165" t="s">
        <v>249</v>
      </c>
      <c r="D43" s="165">
        <v>2821</v>
      </c>
      <c r="E43" s="165"/>
      <c r="F43" s="165">
        <v>42</v>
      </c>
      <c r="G43" s="165" t="s">
        <v>664</v>
      </c>
      <c r="H43" s="165" t="s">
        <v>609</v>
      </c>
      <c r="I43" s="165">
        <v>46</v>
      </c>
    </row>
    <row r="44" s="164" customFormat="true" spans="1:9">
      <c r="A44" s="165">
        <v>43</v>
      </c>
      <c r="B44" s="165" t="s">
        <v>666</v>
      </c>
      <c r="C44" s="165" t="s">
        <v>251</v>
      </c>
      <c r="D44" s="165">
        <v>3350</v>
      </c>
      <c r="E44" s="165"/>
      <c r="F44" s="165">
        <v>43</v>
      </c>
      <c r="G44" s="165" t="s">
        <v>664</v>
      </c>
      <c r="H44" s="165" t="s">
        <v>607</v>
      </c>
      <c r="I44" s="165">
        <v>113</v>
      </c>
    </row>
    <row r="45" s="164" customFormat="true" spans="1:9">
      <c r="A45" s="165">
        <v>44</v>
      </c>
      <c r="B45" s="165" t="s">
        <v>666</v>
      </c>
      <c r="C45" s="165" t="s">
        <v>29</v>
      </c>
      <c r="D45" s="165">
        <v>695</v>
      </c>
      <c r="E45" s="165"/>
      <c r="F45" s="165">
        <v>44</v>
      </c>
      <c r="G45" s="165" t="s">
        <v>664</v>
      </c>
      <c r="H45" s="165" t="s">
        <v>228</v>
      </c>
      <c r="I45" s="165">
        <v>103</v>
      </c>
    </row>
    <row r="46" s="164" customFormat="true" spans="1:9">
      <c r="A46" s="164">
        <v>45</v>
      </c>
      <c r="B46" s="165" t="s">
        <v>666</v>
      </c>
      <c r="C46" s="165" t="s">
        <v>618</v>
      </c>
      <c r="D46" s="165">
        <v>970</v>
      </c>
      <c r="E46" s="165"/>
      <c r="F46" s="165">
        <v>45</v>
      </c>
      <c r="G46" s="165" t="s">
        <v>665</v>
      </c>
      <c r="H46" s="165" t="s">
        <v>614</v>
      </c>
      <c r="I46" s="165">
        <v>115</v>
      </c>
    </row>
    <row r="47" s="164" customFormat="true" spans="1:9">
      <c r="A47" s="164">
        <v>46</v>
      </c>
      <c r="B47" s="165" t="s">
        <v>666</v>
      </c>
      <c r="C47" s="165" t="s">
        <v>247</v>
      </c>
      <c r="D47" s="165">
        <v>3534</v>
      </c>
      <c r="E47" s="165"/>
      <c r="F47" s="165">
        <v>46</v>
      </c>
      <c r="G47" s="165" t="s">
        <v>665</v>
      </c>
      <c r="H47" s="165" t="s">
        <v>27</v>
      </c>
      <c r="I47" s="165">
        <v>55</v>
      </c>
    </row>
    <row r="48" s="164" customFormat="true" spans="1:9">
      <c r="A48" s="164">
        <v>47</v>
      </c>
      <c r="B48" s="165" t="s">
        <v>667</v>
      </c>
      <c r="C48" s="165" t="s">
        <v>188</v>
      </c>
      <c r="D48" s="165">
        <v>897</v>
      </c>
      <c r="E48" s="165"/>
      <c r="F48" s="165">
        <v>47</v>
      </c>
      <c r="G48" s="165" t="s">
        <v>665</v>
      </c>
      <c r="H48" s="165" t="s">
        <v>238</v>
      </c>
      <c r="I48" s="165">
        <v>82</v>
      </c>
    </row>
    <row r="49" s="164" customFormat="true" spans="1:9">
      <c r="A49" s="164">
        <v>48</v>
      </c>
      <c r="B49" s="165" t="s">
        <v>667</v>
      </c>
      <c r="C49" s="165" t="s">
        <v>189</v>
      </c>
      <c r="D49" s="165">
        <v>587</v>
      </c>
      <c r="E49" s="165"/>
      <c r="F49" s="165">
        <v>48</v>
      </c>
      <c r="G49" s="165" t="s">
        <v>665</v>
      </c>
      <c r="H49" s="165" t="s">
        <v>28</v>
      </c>
      <c r="I49" s="165">
        <v>52</v>
      </c>
    </row>
    <row r="50" s="164" customFormat="true" spans="1:9">
      <c r="A50" s="164">
        <v>49</v>
      </c>
      <c r="B50" s="165" t="s">
        <v>667</v>
      </c>
      <c r="C50" s="165" t="s">
        <v>192</v>
      </c>
      <c r="D50" s="165">
        <v>2083</v>
      </c>
      <c r="E50" s="165"/>
      <c r="F50" s="165">
        <v>49</v>
      </c>
      <c r="G50" s="165" t="s">
        <v>665</v>
      </c>
      <c r="H50" s="165" t="s">
        <v>615</v>
      </c>
      <c r="I50" s="165">
        <v>11</v>
      </c>
    </row>
    <row r="51" s="164" customFormat="true" spans="1:9">
      <c r="A51" s="164">
        <v>50</v>
      </c>
      <c r="B51" s="165" t="s">
        <v>667</v>
      </c>
      <c r="C51" s="165" t="s">
        <v>621</v>
      </c>
      <c r="D51" s="165">
        <v>2267</v>
      </c>
      <c r="E51" s="165"/>
      <c r="F51" s="165">
        <v>50</v>
      </c>
      <c r="G51" s="165" t="s">
        <v>665</v>
      </c>
      <c r="H51" s="165" t="s">
        <v>26</v>
      </c>
      <c r="I51" s="165">
        <v>101</v>
      </c>
    </row>
    <row r="52" s="164" customFormat="true" spans="1:9">
      <c r="A52" s="164">
        <v>51</v>
      </c>
      <c r="B52" s="165" t="s">
        <v>667</v>
      </c>
      <c r="C52" s="165" t="s">
        <v>622</v>
      </c>
      <c r="D52" s="165">
        <v>1308</v>
      </c>
      <c r="E52" s="165"/>
      <c r="F52" s="165">
        <v>51</v>
      </c>
      <c r="G52" s="165" t="s">
        <v>665</v>
      </c>
      <c r="H52" s="165" t="s">
        <v>613</v>
      </c>
      <c r="I52" s="165">
        <v>11</v>
      </c>
    </row>
    <row r="53" s="164" customFormat="true" spans="1:9">
      <c r="A53" s="164">
        <v>52</v>
      </c>
      <c r="B53" s="165" t="s">
        <v>667</v>
      </c>
      <c r="C53" s="165" t="s">
        <v>728</v>
      </c>
      <c r="D53" s="165">
        <v>88</v>
      </c>
      <c r="E53" s="165"/>
      <c r="F53" s="165">
        <v>52</v>
      </c>
      <c r="G53" s="165" t="s">
        <v>666</v>
      </c>
      <c r="H53" s="165" t="s">
        <v>616</v>
      </c>
      <c r="I53" s="165">
        <v>240</v>
      </c>
    </row>
    <row r="54" s="164" customFormat="true" spans="1:9">
      <c r="A54" s="164">
        <v>53</v>
      </c>
      <c r="B54" s="165" t="s">
        <v>667</v>
      </c>
      <c r="C54" s="165" t="s">
        <v>619</v>
      </c>
      <c r="D54" s="165">
        <v>8</v>
      </c>
      <c r="E54" s="165"/>
      <c r="F54" s="165">
        <v>53</v>
      </c>
      <c r="G54" s="165" t="s">
        <v>666</v>
      </c>
      <c r="H54" s="165" t="s">
        <v>617</v>
      </c>
      <c r="I54" s="165">
        <v>61</v>
      </c>
    </row>
    <row r="55" s="164" customFormat="true" spans="1:9">
      <c r="A55" s="164">
        <v>54</v>
      </c>
      <c r="B55" s="165" t="s">
        <v>668</v>
      </c>
      <c r="C55" s="165" t="s">
        <v>625</v>
      </c>
      <c r="D55" s="165">
        <v>682</v>
      </c>
      <c r="E55" s="165"/>
      <c r="F55" s="165">
        <v>54</v>
      </c>
      <c r="G55" s="165" t="s">
        <v>666</v>
      </c>
      <c r="H55" s="165" t="s">
        <v>253</v>
      </c>
      <c r="I55" s="165">
        <v>104</v>
      </c>
    </row>
    <row r="56" s="164" customFormat="true" spans="1:9">
      <c r="A56" s="164">
        <v>55</v>
      </c>
      <c r="B56" s="165" t="s">
        <v>668</v>
      </c>
      <c r="C56" s="165" t="s">
        <v>258</v>
      </c>
      <c r="D56" s="165">
        <v>2258</v>
      </c>
      <c r="E56" s="165"/>
      <c r="F56" s="165">
        <v>55</v>
      </c>
      <c r="G56" s="165" t="s">
        <v>666</v>
      </c>
      <c r="H56" s="165" t="s">
        <v>249</v>
      </c>
      <c r="I56" s="165">
        <v>87</v>
      </c>
    </row>
    <row r="57" s="164" customFormat="true" spans="1:9">
      <c r="A57" s="164">
        <v>56</v>
      </c>
      <c r="B57" s="165" t="s">
        <v>668</v>
      </c>
      <c r="C57" s="165" t="s">
        <v>260</v>
      </c>
      <c r="D57" s="165">
        <v>1309</v>
      </c>
      <c r="E57" s="165"/>
      <c r="F57" s="165">
        <v>56</v>
      </c>
      <c r="G57" s="165" t="s">
        <v>666</v>
      </c>
      <c r="H57" s="165" t="s">
        <v>251</v>
      </c>
      <c r="I57" s="165">
        <v>37</v>
      </c>
    </row>
    <row r="58" s="164" customFormat="true" spans="1:9">
      <c r="A58" s="164">
        <v>57</v>
      </c>
      <c r="B58" s="165" t="s">
        <v>668</v>
      </c>
      <c r="C58" s="165" t="s">
        <v>262</v>
      </c>
      <c r="D58" s="165">
        <v>4742</v>
      </c>
      <c r="E58" s="165"/>
      <c r="F58" s="165">
        <v>57</v>
      </c>
      <c r="G58" s="165" t="s">
        <v>666</v>
      </c>
      <c r="H58" s="165" t="s">
        <v>29</v>
      </c>
      <c r="I58" s="165">
        <v>30</v>
      </c>
    </row>
    <row r="59" s="164" customFormat="true" spans="1:9">
      <c r="A59" s="164">
        <v>58</v>
      </c>
      <c r="B59" s="165" t="s">
        <v>668</v>
      </c>
      <c r="C59" s="165" t="s">
        <v>729</v>
      </c>
      <c r="D59" s="165">
        <v>199</v>
      </c>
      <c r="E59" s="165"/>
      <c r="F59" s="165">
        <v>58</v>
      </c>
      <c r="G59" s="165" t="s">
        <v>666</v>
      </c>
      <c r="H59" s="165" t="s">
        <v>618</v>
      </c>
      <c r="I59" s="165">
        <v>45</v>
      </c>
    </row>
    <row r="60" s="164" customFormat="true" spans="1:9">
      <c r="A60" s="164">
        <v>59</v>
      </c>
      <c r="B60" s="165" t="s">
        <v>668</v>
      </c>
      <c r="C60" s="165" t="s">
        <v>624</v>
      </c>
      <c r="D60" s="165">
        <v>19</v>
      </c>
      <c r="E60" s="165"/>
      <c r="F60" s="165">
        <v>59</v>
      </c>
      <c r="G60" s="165" t="s">
        <v>666</v>
      </c>
      <c r="H60" s="165" t="s">
        <v>247</v>
      </c>
      <c r="I60" s="165">
        <v>165</v>
      </c>
    </row>
    <row r="61" s="164" customFormat="true" spans="1:9">
      <c r="A61" s="165">
        <v>60</v>
      </c>
      <c r="B61" s="165" t="s">
        <v>176</v>
      </c>
      <c r="C61" s="165" t="s">
        <v>730</v>
      </c>
      <c r="D61" s="165">
        <v>236</v>
      </c>
      <c r="E61" s="165"/>
      <c r="F61" s="165">
        <v>60</v>
      </c>
      <c r="G61" s="165" t="s">
        <v>667</v>
      </c>
      <c r="H61" s="165" t="s">
        <v>188</v>
      </c>
      <c r="I61" s="165">
        <v>398</v>
      </c>
    </row>
    <row r="62" s="164" customFormat="true" spans="1:9">
      <c r="A62" s="165">
        <v>61</v>
      </c>
      <c r="B62" s="165" t="s">
        <v>16</v>
      </c>
      <c r="C62" s="165" t="s">
        <v>600</v>
      </c>
      <c r="D62" s="165">
        <v>496</v>
      </c>
      <c r="E62" s="165"/>
      <c r="F62" s="165">
        <v>61</v>
      </c>
      <c r="G62" s="165" t="s">
        <v>667</v>
      </c>
      <c r="H62" s="165" t="s">
        <v>189</v>
      </c>
      <c r="I62" s="165">
        <v>62</v>
      </c>
    </row>
    <row r="63" s="164" customFormat="true" spans="1:9">
      <c r="A63" s="165">
        <v>62</v>
      </c>
      <c r="B63" s="165" t="s">
        <v>669</v>
      </c>
      <c r="C63" s="165" t="s">
        <v>179</v>
      </c>
      <c r="D63" s="165">
        <v>57</v>
      </c>
      <c r="E63" s="165"/>
      <c r="F63" s="165">
        <v>62</v>
      </c>
      <c r="G63" s="165" t="s">
        <v>667</v>
      </c>
      <c r="H63" s="165" t="s">
        <v>192</v>
      </c>
      <c r="I63" s="165">
        <v>152</v>
      </c>
    </row>
    <row r="64" s="164" customFormat="true" spans="1:9">
      <c r="A64" s="165">
        <v>63</v>
      </c>
      <c r="B64" s="165" t="s">
        <v>669</v>
      </c>
      <c r="C64" s="165" t="s">
        <v>180</v>
      </c>
      <c r="D64" s="165">
        <v>56</v>
      </c>
      <c r="E64" s="165"/>
      <c r="F64" s="165">
        <v>63</v>
      </c>
      <c r="G64" s="165" t="s">
        <v>667</v>
      </c>
      <c r="H64" s="165" t="s">
        <v>621</v>
      </c>
      <c r="I64" s="165">
        <v>163</v>
      </c>
    </row>
    <row r="65" s="164" customFormat="true" spans="1:9">
      <c r="A65" s="165">
        <v>64</v>
      </c>
      <c r="B65" s="165" t="s">
        <v>669</v>
      </c>
      <c r="C65" s="165" t="s">
        <v>181</v>
      </c>
      <c r="D65" s="165">
        <v>568</v>
      </c>
      <c r="E65" s="165"/>
      <c r="F65" s="165">
        <v>64</v>
      </c>
      <c r="G65" s="165" t="s">
        <v>667</v>
      </c>
      <c r="H65" s="165" t="s">
        <v>622</v>
      </c>
      <c r="I65" s="165">
        <v>90</v>
      </c>
    </row>
    <row r="66" s="164" customFormat="true" spans="1:9">
      <c r="A66" s="165">
        <v>65</v>
      </c>
      <c r="B66" s="165" t="s">
        <v>669</v>
      </c>
      <c r="C66" s="165" t="s">
        <v>30</v>
      </c>
      <c r="D66" s="165">
        <v>4235</v>
      </c>
      <c r="E66" s="165"/>
      <c r="F66" s="165">
        <v>65</v>
      </c>
      <c r="G66" s="165" t="s">
        <v>667</v>
      </c>
      <c r="H66" s="165" t="s">
        <v>728</v>
      </c>
      <c r="I66" s="165">
        <v>14</v>
      </c>
    </row>
    <row r="67" s="164" customFormat="true" spans="1:9">
      <c r="A67" s="165">
        <v>66</v>
      </c>
      <c r="B67" s="165" t="s">
        <v>669</v>
      </c>
      <c r="C67" s="165" t="s">
        <v>626</v>
      </c>
      <c r="D67" s="165">
        <v>1595</v>
      </c>
      <c r="E67" s="165"/>
      <c r="F67" s="165">
        <v>66</v>
      </c>
      <c r="G67" s="165" t="s">
        <v>667</v>
      </c>
      <c r="H67" s="165" t="s">
        <v>619</v>
      </c>
      <c r="I67" s="165">
        <v>19</v>
      </c>
    </row>
    <row r="68" s="164" customFormat="true" spans="1:9">
      <c r="A68" s="165">
        <v>67</v>
      </c>
      <c r="B68" s="165" t="s">
        <v>669</v>
      </c>
      <c r="C68" s="165" t="s">
        <v>182</v>
      </c>
      <c r="D68" s="165">
        <v>839</v>
      </c>
      <c r="E68" s="165"/>
      <c r="F68" s="165">
        <v>67</v>
      </c>
      <c r="G68" s="165" t="s">
        <v>668</v>
      </c>
      <c r="H68" s="165" t="s">
        <v>625</v>
      </c>
      <c r="I68" s="165">
        <v>234</v>
      </c>
    </row>
    <row r="69" s="164" customFormat="true" spans="1:9">
      <c r="A69" s="165">
        <v>68</v>
      </c>
      <c r="B69" s="165" t="s">
        <v>669</v>
      </c>
      <c r="C69" s="165" t="s">
        <v>627</v>
      </c>
      <c r="D69" s="165">
        <v>1304</v>
      </c>
      <c r="E69" s="165"/>
      <c r="F69" s="165">
        <v>68</v>
      </c>
      <c r="G69" s="165" t="s">
        <v>668</v>
      </c>
      <c r="H69" s="165" t="s">
        <v>258</v>
      </c>
      <c r="I69" s="165">
        <v>183</v>
      </c>
    </row>
    <row r="70" s="164" customFormat="true" spans="1:9">
      <c r="A70" s="165">
        <v>69</v>
      </c>
      <c r="B70" s="165" t="s">
        <v>670</v>
      </c>
      <c r="C70" s="165" t="s">
        <v>631</v>
      </c>
      <c r="D70" s="165">
        <v>849</v>
      </c>
      <c r="E70" s="165"/>
      <c r="F70" s="165">
        <v>69</v>
      </c>
      <c r="G70" s="165" t="s">
        <v>668</v>
      </c>
      <c r="H70" s="165" t="s">
        <v>262</v>
      </c>
      <c r="I70" s="165">
        <v>802</v>
      </c>
    </row>
    <row r="71" s="164" customFormat="true" spans="1:9">
      <c r="A71" s="165">
        <v>70</v>
      </c>
      <c r="B71" s="165" t="s">
        <v>670</v>
      </c>
      <c r="C71" s="165" t="s">
        <v>630</v>
      </c>
      <c r="D71" s="165">
        <v>3237</v>
      </c>
      <c r="E71" s="165"/>
      <c r="F71" s="165">
        <v>70</v>
      </c>
      <c r="G71" s="165" t="s">
        <v>668</v>
      </c>
      <c r="H71" s="165" t="s">
        <v>729</v>
      </c>
      <c r="I71" s="165">
        <v>5</v>
      </c>
    </row>
    <row r="72" s="164" customFormat="true" spans="1:9">
      <c r="A72" s="165">
        <v>71</v>
      </c>
      <c r="B72" s="165" t="s">
        <v>670</v>
      </c>
      <c r="C72" s="165" t="s">
        <v>31</v>
      </c>
      <c r="D72" s="165">
        <v>3708</v>
      </c>
      <c r="E72" s="165"/>
      <c r="F72" s="165">
        <v>71</v>
      </c>
      <c r="G72" s="165" t="s">
        <v>668</v>
      </c>
      <c r="H72" s="165" t="s">
        <v>624</v>
      </c>
      <c r="I72" s="165">
        <v>8</v>
      </c>
    </row>
    <row r="73" s="164" customFormat="true" spans="1:9">
      <c r="A73" s="165">
        <v>72</v>
      </c>
      <c r="B73" s="165" t="s">
        <v>670</v>
      </c>
      <c r="C73" s="165" t="s">
        <v>269</v>
      </c>
      <c r="D73" s="165">
        <v>4727</v>
      </c>
      <c r="E73" s="165"/>
      <c r="F73" s="165">
        <v>72</v>
      </c>
      <c r="G73" s="165" t="s">
        <v>176</v>
      </c>
      <c r="H73" s="165" t="s">
        <v>730</v>
      </c>
      <c r="I73" s="165">
        <v>560</v>
      </c>
    </row>
    <row r="74" s="164" customFormat="true" spans="1:9">
      <c r="A74" s="165">
        <v>73</v>
      </c>
      <c r="B74" s="165" t="s">
        <v>670</v>
      </c>
      <c r="C74" s="165" t="s">
        <v>731</v>
      </c>
      <c r="D74" s="165">
        <v>289</v>
      </c>
      <c r="E74" s="165"/>
      <c r="F74" s="165">
        <v>73</v>
      </c>
      <c r="G74" s="165" t="s">
        <v>16</v>
      </c>
      <c r="H74" s="165" t="s">
        <v>600</v>
      </c>
      <c r="I74" s="165">
        <v>564</v>
      </c>
    </row>
    <row r="75" s="164" customFormat="true" spans="1:9">
      <c r="A75" s="165">
        <v>74</v>
      </c>
      <c r="B75" s="165" t="s">
        <v>670</v>
      </c>
      <c r="C75" s="165" t="s">
        <v>629</v>
      </c>
      <c r="D75" s="165">
        <v>509</v>
      </c>
      <c r="E75" s="165"/>
      <c r="F75" s="165">
        <v>74</v>
      </c>
      <c r="G75" s="165" t="s">
        <v>669</v>
      </c>
      <c r="H75" s="165" t="s">
        <v>179</v>
      </c>
      <c r="I75" s="165">
        <v>213</v>
      </c>
    </row>
    <row r="76" s="164" customFormat="true" spans="1:9">
      <c r="A76" s="165">
        <v>75</v>
      </c>
      <c r="B76" s="165" t="s">
        <v>17</v>
      </c>
      <c r="C76" s="165" t="s">
        <v>635</v>
      </c>
      <c r="D76" s="165">
        <v>32</v>
      </c>
      <c r="E76" s="165"/>
      <c r="F76" s="165">
        <v>75</v>
      </c>
      <c r="G76" s="165" t="s">
        <v>669</v>
      </c>
      <c r="H76" s="165" t="s">
        <v>180</v>
      </c>
      <c r="I76" s="165">
        <v>49</v>
      </c>
    </row>
    <row r="77" s="164" customFormat="true" spans="1:9">
      <c r="A77" s="165">
        <v>76</v>
      </c>
      <c r="B77" s="165" t="s">
        <v>17</v>
      </c>
      <c r="C77" s="165" t="s">
        <v>636</v>
      </c>
      <c r="D77" s="165">
        <v>46</v>
      </c>
      <c r="E77" s="165"/>
      <c r="F77" s="165">
        <v>76</v>
      </c>
      <c r="G77" s="165" t="s">
        <v>669</v>
      </c>
      <c r="H77" s="165" t="s">
        <v>181</v>
      </c>
      <c r="I77" s="165">
        <v>162</v>
      </c>
    </row>
    <row r="78" s="164" customFormat="true" spans="1:9">
      <c r="A78" s="165">
        <v>77</v>
      </c>
      <c r="B78" s="165" t="s">
        <v>17</v>
      </c>
      <c r="C78" s="165" t="s">
        <v>637</v>
      </c>
      <c r="D78" s="165">
        <v>858</v>
      </c>
      <c r="E78" s="165"/>
      <c r="F78" s="165">
        <v>77</v>
      </c>
      <c r="G78" s="165" t="s">
        <v>669</v>
      </c>
      <c r="H78" s="165" t="s">
        <v>30</v>
      </c>
      <c r="I78" s="165">
        <v>172</v>
      </c>
    </row>
    <row r="79" s="164" customFormat="true" spans="1:9">
      <c r="A79" s="165">
        <v>78</v>
      </c>
      <c r="B79" s="165" t="s">
        <v>17</v>
      </c>
      <c r="C79" s="165" t="s">
        <v>638</v>
      </c>
      <c r="D79" s="165">
        <v>632</v>
      </c>
      <c r="E79" s="165"/>
      <c r="F79" s="165">
        <v>78</v>
      </c>
      <c r="G79" s="165" t="s">
        <v>669</v>
      </c>
      <c r="H79" s="165" t="s">
        <v>626</v>
      </c>
      <c r="I79" s="165">
        <v>130</v>
      </c>
    </row>
    <row r="80" s="164" customFormat="true" spans="1:9">
      <c r="A80" s="165">
        <v>79</v>
      </c>
      <c r="B80" s="165" t="s">
        <v>17</v>
      </c>
      <c r="C80" s="165" t="s">
        <v>633</v>
      </c>
      <c r="D80" s="165">
        <v>4279</v>
      </c>
      <c r="E80" s="165"/>
      <c r="F80" s="165">
        <v>79</v>
      </c>
      <c r="G80" s="165" t="s">
        <v>669</v>
      </c>
      <c r="H80" s="165" t="s">
        <v>182</v>
      </c>
      <c r="I80" s="165">
        <v>67</v>
      </c>
    </row>
    <row r="81" s="164" customFormat="true" spans="1:9">
      <c r="A81" s="165">
        <v>80</v>
      </c>
      <c r="B81" s="165" t="s">
        <v>17</v>
      </c>
      <c r="C81" s="165" t="s">
        <v>32</v>
      </c>
      <c r="D81" s="165">
        <v>2187</v>
      </c>
      <c r="E81" s="165"/>
      <c r="F81" s="165">
        <v>80</v>
      </c>
      <c r="G81" s="165" t="s">
        <v>669</v>
      </c>
      <c r="H81" s="165" t="s">
        <v>627</v>
      </c>
      <c r="I81" s="165">
        <v>108</v>
      </c>
    </row>
    <row r="82" s="164" customFormat="true" spans="1:9">
      <c r="A82" s="164">
        <v>81</v>
      </c>
      <c r="B82" s="165" t="s">
        <v>17</v>
      </c>
      <c r="C82" s="165" t="s">
        <v>282</v>
      </c>
      <c r="D82" s="165">
        <v>6597</v>
      </c>
      <c r="E82" s="165"/>
      <c r="F82" s="165">
        <v>81</v>
      </c>
      <c r="G82" s="165" t="s">
        <v>670</v>
      </c>
      <c r="H82" s="165" t="s">
        <v>631</v>
      </c>
      <c r="I82" s="165">
        <v>342</v>
      </c>
    </row>
    <row r="83" s="164" customFormat="true" spans="1:9">
      <c r="A83" s="164">
        <v>82</v>
      </c>
      <c r="B83" s="165" t="s">
        <v>17</v>
      </c>
      <c r="C83" s="165" t="s">
        <v>280</v>
      </c>
      <c r="D83" s="165">
        <v>5838</v>
      </c>
      <c r="E83" s="165"/>
      <c r="F83" s="165">
        <v>82</v>
      </c>
      <c r="G83" s="165" t="s">
        <v>670</v>
      </c>
      <c r="H83" s="165" t="s">
        <v>630</v>
      </c>
      <c r="I83" s="165">
        <v>230</v>
      </c>
    </row>
    <row r="84" s="164" customFormat="true" spans="1:9">
      <c r="A84" s="164">
        <v>83</v>
      </c>
      <c r="B84" s="165" t="s">
        <v>17</v>
      </c>
      <c r="C84" s="165" t="s">
        <v>634</v>
      </c>
      <c r="D84" s="165">
        <v>2296</v>
      </c>
      <c r="E84" s="165"/>
      <c r="F84" s="165">
        <v>83</v>
      </c>
      <c r="G84" s="165" t="s">
        <v>670</v>
      </c>
      <c r="H84" s="165" t="s">
        <v>31</v>
      </c>
      <c r="I84" s="165">
        <v>246</v>
      </c>
    </row>
    <row r="85" s="164" customFormat="true" spans="1:9">
      <c r="A85" s="164">
        <v>84</v>
      </c>
      <c r="B85" s="165" t="s">
        <v>17</v>
      </c>
      <c r="C85" s="165" t="s">
        <v>732</v>
      </c>
      <c r="D85" s="165">
        <v>889</v>
      </c>
      <c r="E85" s="165"/>
      <c r="F85" s="165">
        <v>84</v>
      </c>
      <c r="G85" s="165" t="s">
        <v>670</v>
      </c>
      <c r="H85" s="165" t="s">
        <v>269</v>
      </c>
      <c r="I85" s="165">
        <v>309</v>
      </c>
    </row>
    <row r="86" s="164" customFormat="true" spans="1:9">
      <c r="A86" s="164">
        <v>85</v>
      </c>
      <c r="B86" s="165" t="s">
        <v>671</v>
      </c>
      <c r="C86" s="165" t="s">
        <v>641</v>
      </c>
      <c r="D86" s="165">
        <v>1689</v>
      </c>
      <c r="E86" s="165"/>
      <c r="F86" s="165">
        <v>85</v>
      </c>
      <c r="G86" s="165" t="s">
        <v>670</v>
      </c>
      <c r="H86" s="165" t="s">
        <v>731</v>
      </c>
      <c r="I86" s="165">
        <v>60</v>
      </c>
    </row>
    <row r="87" s="164" customFormat="true" spans="1:9">
      <c r="A87" s="164">
        <v>86</v>
      </c>
      <c r="B87" s="165" t="s">
        <v>671</v>
      </c>
      <c r="C87" s="165" t="s">
        <v>643</v>
      </c>
      <c r="D87" s="165">
        <v>4684</v>
      </c>
      <c r="E87" s="165"/>
      <c r="F87" s="165">
        <v>86</v>
      </c>
      <c r="G87" s="165" t="s">
        <v>670</v>
      </c>
      <c r="H87" s="165" t="s">
        <v>629</v>
      </c>
      <c r="I87" s="165">
        <v>21</v>
      </c>
    </row>
    <row r="88" s="164" customFormat="true" spans="1:9">
      <c r="A88" s="164">
        <v>87</v>
      </c>
      <c r="B88" s="165" t="s">
        <v>671</v>
      </c>
      <c r="C88" s="165" t="s">
        <v>290</v>
      </c>
      <c r="D88" s="165">
        <v>5221</v>
      </c>
      <c r="E88" s="165"/>
      <c r="F88" s="165">
        <v>87</v>
      </c>
      <c r="G88" s="165" t="s">
        <v>17</v>
      </c>
      <c r="H88" s="165" t="s">
        <v>635</v>
      </c>
      <c r="I88" s="165">
        <v>212</v>
      </c>
    </row>
    <row r="89" s="164" customFormat="true" spans="1:9">
      <c r="A89" s="164">
        <v>88</v>
      </c>
      <c r="B89" s="165" t="s">
        <v>671</v>
      </c>
      <c r="C89" s="165" t="s">
        <v>292</v>
      </c>
      <c r="D89" s="165">
        <v>5824</v>
      </c>
      <c r="E89" s="165"/>
      <c r="F89" s="165">
        <v>88</v>
      </c>
      <c r="G89" s="165" t="s">
        <v>17</v>
      </c>
      <c r="H89" s="165" t="s">
        <v>636</v>
      </c>
      <c r="I89" s="165">
        <v>39</v>
      </c>
    </row>
    <row r="90" s="164" customFormat="true" spans="1:9">
      <c r="A90" s="164">
        <v>89</v>
      </c>
      <c r="B90" s="165" t="s">
        <v>671</v>
      </c>
      <c r="C90" s="165" t="s">
        <v>642</v>
      </c>
      <c r="D90" s="165">
        <v>5093</v>
      </c>
      <c r="E90" s="165"/>
      <c r="F90" s="165">
        <v>89</v>
      </c>
      <c r="G90" s="165" t="s">
        <v>17</v>
      </c>
      <c r="H90" s="165" t="s">
        <v>637</v>
      </c>
      <c r="I90" s="165">
        <v>32</v>
      </c>
    </row>
    <row r="91" s="164" customFormat="true" spans="1:9">
      <c r="A91" s="164">
        <v>90</v>
      </c>
      <c r="B91" s="165" t="s">
        <v>671</v>
      </c>
      <c r="C91" s="165" t="s">
        <v>639</v>
      </c>
      <c r="D91" s="165">
        <v>289</v>
      </c>
      <c r="E91" s="165"/>
      <c r="F91" s="165">
        <v>90</v>
      </c>
      <c r="G91" s="165" t="s">
        <v>17</v>
      </c>
      <c r="H91" s="165" t="s">
        <v>638</v>
      </c>
      <c r="I91" s="165">
        <v>16</v>
      </c>
    </row>
    <row r="92" s="164" customFormat="true" spans="1:9">
      <c r="A92" s="164">
        <v>91</v>
      </c>
      <c r="B92" s="165" t="s">
        <v>671</v>
      </c>
      <c r="C92" s="165" t="s">
        <v>640</v>
      </c>
      <c r="D92" s="165">
        <v>755</v>
      </c>
      <c r="E92" s="165"/>
      <c r="F92" s="165">
        <v>91</v>
      </c>
      <c r="G92" s="165" t="s">
        <v>17</v>
      </c>
      <c r="H92" s="165" t="s">
        <v>633</v>
      </c>
      <c r="I92" s="165">
        <v>43</v>
      </c>
    </row>
    <row r="93" s="164" customFormat="true" spans="1:9">
      <c r="A93" s="164">
        <v>92</v>
      </c>
      <c r="B93" s="165" t="s">
        <v>19</v>
      </c>
      <c r="C93" s="165" t="s">
        <v>196</v>
      </c>
      <c r="D93" s="165">
        <v>158</v>
      </c>
      <c r="E93" s="165"/>
      <c r="F93" s="165">
        <v>92</v>
      </c>
      <c r="G93" s="165" t="s">
        <v>17</v>
      </c>
      <c r="H93" s="165" t="s">
        <v>32</v>
      </c>
      <c r="I93" s="165">
        <v>104</v>
      </c>
    </row>
    <row r="94" s="164" customFormat="true" spans="1:9">
      <c r="A94" s="164">
        <v>93</v>
      </c>
      <c r="B94" s="165" t="s">
        <v>19</v>
      </c>
      <c r="C94" s="165" t="s">
        <v>199</v>
      </c>
      <c r="D94" s="165">
        <v>2515</v>
      </c>
      <c r="E94" s="165"/>
      <c r="F94" s="165">
        <v>93</v>
      </c>
      <c r="G94" s="165" t="s">
        <v>17</v>
      </c>
      <c r="H94" s="165" t="s">
        <v>282</v>
      </c>
      <c r="I94" s="165">
        <v>287</v>
      </c>
    </row>
    <row r="95" s="164" customFormat="true" spans="1:9">
      <c r="A95" s="164">
        <v>94</v>
      </c>
      <c r="B95" s="165" t="s">
        <v>19</v>
      </c>
      <c r="C95" s="165" t="s">
        <v>203</v>
      </c>
      <c r="D95" s="165">
        <v>4055</v>
      </c>
      <c r="E95" s="165"/>
      <c r="F95" s="165">
        <v>94</v>
      </c>
      <c r="G95" s="165" t="s">
        <v>17</v>
      </c>
      <c r="H95" s="165" t="s">
        <v>280</v>
      </c>
      <c r="I95" s="165">
        <v>215</v>
      </c>
    </row>
    <row r="96" s="164" customFormat="true" spans="1:9">
      <c r="A96" s="164">
        <v>95</v>
      </c>
      <c r="B96" s="165" t="s">
        <v>19</v>
      </c>
      <c r="C96" s="165" t="s">
        <v>201</v>
      </c>
      <c r="D96" s="165">
        <v>2265</v>
      </c>
      <c r="E96" s="165"/>
      <c r="F96" s="165">
        <v>95</v>
      </c>
      <c r="G96" s="165" t="s">
        <v>17</v>
      </c>
      <c r="H96" s="165" t="s">
        <v>634</v>
      </c>
      <c r="I96" s="165">
        <v>136</v>
      </c>
    </row>
    <row r="97" s="164" customFormat="true" spans="1:9">
      <c r="A97" s="164">
        <v>96</v>
      </c>
      <c r="B97" s="165" t="s">
        <v>19</v>
      </c>
      <c r="C97" s="165" t="s">
        <v>205</v>
      </c>
      <c r="D97" s="165">
        <v>3012</v>
      </c>
      <c r="E97" s="165"/>
      <c r="F97" s="165">
        <v>96</v>
      </c>
      <c r="G97" s="165" t="s">
        <v>17</v>
      </c>
      <c r="H97" s="165" t="s">
        <v>732</v>
      </c>
      <c r="I97" s="165">
        <v>15</v>
      </c>
    </row>
    <row r="98" s="164" customFormat="true" spans="1:9">
      <c r="A98" s="164">
        <v>97</v>
      </c>
      <c r="B98" s="165" t="s">
        <v>19</v>
      </c>
      <c r="C98" s="165" t="s">
        <v>198</v>
      </c>
      <c r="D98" s="165">
        <v>1732</v>
      </c>
      <c r="E98" s="165"/>
      <c r="F98" s="165">
        <v>97</v>
      </c>
      <c r="G98" s="165" t="s">
        <v>671</v>
      </c>
      <c r="H98" s="165" t="s">
        <v>641</v>
      </c>
      <c r="I98" s="165">
        <v>233</v>
      </c>
    </row>
    <row r="99" s="164" customFormat="true" spans="1:9">
      <c r="A99" s="164">
        <v>98</v>
      </c>
      <c r="B99" s="165" t="s">
        <v>19</v>
      </c>
      <c r="C99" s="165" t="s">
        <v>197</v>
      </c>
      <c r="D99" s="165">
        <v>1163</v>
      </c>
      <c r="E99" s="165"/>
      <c r="F99" s="165">
        <v>98</v>
      </c>
      <c r="G99" s="165" t="s">
        <v>671</v>
      </c>
      <c r="H99" s="165" t="s">
        <v>643</v>
      </c>
      <c r="I99" s="165">
        <v>222</v>
      </c>
    </row>
    <row r="100" s="164" customFormat="true" spans="1:9">
      <c r="A100" s="164">
        <v>99</v>
      </c>
      <c r="B100" s="165" t="s">
        <v>672</v>
      </c>
      <c r="C100" s="165" t="s">
        <v>645</v>
      </c>
      <c r="D100" s="165">
        <v>1567</v>
      </c>
      <c r="E100" s="165"/>
      <c r="F100" s="165">
        <v>99</v>
      </c>
      <c r="G100" s="165" t="s">
        <v>671</v>
      </c>
      <c r="H100" s="165" t="s">
        <v>290</v>
      </c>
      <c r="I100" s="165">
        <v>63</v>
      </c>
    </row>
    <row r="101" s="164" customFormat="true" spans="1:9">
      <c r="A101" s="164">
        <v>100</v>
      </c>
      <c r="B101" s="165" t="s">
        <v>672</v>
      </c>
      <c r="C101" s="165" t="s">
        <v>646</v>
      </c>
      <c r="D101" s="165">
        <v>3310</v>
      </c>
      <c r="E101" s="165"/>
      <c r="F101" s="165">
        <v>100</v>
      </c>
      <c r="G101" s="165" t="s">
        <v>671</v>
      </c>
      <c r="H101" s="165" t="s">
        <v>292</v>
      </c>
      <c r="I101" s="165">
        <v>206</v>
      </c>
    </row>
    <row r="102" s="164" customFormat="true" spans="1:9">
      <c r="A102" s="164">
        <v>101</v>
      </c>
      <c r="B102" s="165" t="s">
        <v>672</v>
      </c>
      <c r="C102" s="165" t="s">
        <v>33</v>
      </c>
      <c r="D102" s="165">
        <v>2273</v>
      </c>
      <c r="E102" s="165"/>
      <c r="F102" s="165">
        <v>101</v>
      </c>
      <c r="G102" s="165" t="s">
        <v>671</v>
      </c>
      <c r="H102" s="165" t="s">
        <v>642</v>
      </c>
      <c r="I102" s="165">
        <v>174</v>
      </c>
    </row>
    <row r="103" s="164" customFormat="true" spans="1:9">
      <c r="A103" s="164">
        <v>102</v>
      </c>
      <c r="B103" s="165" t="s">
        <v>672</v>
      </c>
      <c r="C103" s="165" t="s">
        <v>648</v>
      </c>
      <c r="D103" s="165">
        <v>2801</v>
      </c>
      <c r="E103" s="165"/>
      <c r="F103" s="165">
        <v>102</v>
      </c>
      <c r="G103" s="165" t="s">
        <v>671</v>
      </c>
      <c r="H103" s="165" t="s">
        <v>640</v>
      </c>
      <c r="I103" s="165">
        <v>94</v>
      </c>
    </row>
    <row r="104" s="164" customFormat="true" spans="1:9">
      <c r="A104" s="164">
        <v>103</v>
      </c>
      <c r="B104" s="165" t="s">
        <v>672</v>
      </c>
      <c r="C104" s="165" t="s">
        <v>649</v>
      </c>
      <c r="D104" s="165">
        <v>647</v>
      </c>
      <c r="E104" s="165"/>
      <c r="F104" s="165">
        <v>103</v>
      </c>
      <c r="G104" s="165" t="s">
        <v>19</v>
      </c>
      <c r="H104" s="165" t="s">
        <v>195</v>
      </c>
      <c r="I104" s="165">
        <v>178</v>
      </c>
    </row>
    <row r="105" s="164" customFormat="true" spans="1:9">
      <c r="A105" s="164">
        <v>104</v>
      </c>
      <c r="B105" s="165" t="s">
        <v>672</v>
      </c>
      <c r="C105" s="165" t="s">
        <v>650</v>
      </c>
      <c r="D105" s="165">
        <v>522</v>
      </c>
      <c r="E105" s="165"/>
      <c r="F105" s="165">
        <v>104</v>
      </c>
      <c r="G105" s="165" t="s">
        <v>19</v>
      </c>
      <c r="H105" s="165" t="s">
        <v>196</v>
      </c>
      <c r="I105" s="165">
        <v>30</v>
      </c>
    </row>
    <row r="106" s="164" customFormat="true" spans="1:9">
      <c r="A106" s="164">
        <v>105</v>
      </c>
      <c r="B106" s="165" t="s">
        <v>672</v>
      </c>
      <c r="C106" s="165" t="s">
        <v>301</v>
      </c>
      <c r="D106" s="165">
        <v>4127</v>
      </c>
      <c r="E106" s="165"/>
      <c r="F106" s="165">
        <v>105</v>
      </c>
      <c r="G106" s="165" t="s">
        <v>19</v>
      </c>
      <c r="H106" s="165" t="s">
        <v>199</v>
      </c>
      <c r="I106" s="165">
        <v>37</v>
      </c>
    </row>
    <row r="107" s="164" customFormat="true" spans="1:9">
      <c r="A107" s="164">
        <v>106</v>
      </c>
      <c r="B107" s="165" t="s">
        <v>672</v>
      </c>
      <c r="C107" s="165" t="s">
        <v>647</v>
      </c>
      <c r="D107" s="165">
        <v>3046</v>
      </c>
      <c r="E107" s="165"/>
      <c r="F107" s="165">
        <v>106</v>
      </c>
      <c r="G107" s="165" t="s">
        <v>19</v>
      </c>
      <c r="H107" s="165" t="s">
        <v>203</v>
      </c>
      <c r="I107" s="165">
        <v>106</v>
      </c>
    </row>
    <row r="108" s="164" customFormat="true" spans="1:9">
      <c r="A108" s="164">
        <v>107</v>
      </c>
      <c r="B108" s="165" t="s">
        <v>673</v>
      </c>
      <c r="C108" s="165" t="s">
        <v>653</v>
      </c>
      <c r="D108" s="165">
        <v>480</v>
      </c>
      <c r="E108" s="165"/>
      <c r="F108" s="165">
        <v>107</v>
      </c>
      <c r="G108" s="165" t="s">
        <v>19</v>
      </c>
      <c r="H108" s="165" t="s">
        <v>201</v>
      </c>
      <c r="I108" s="165">
        <v>81</v>
      </c>
    </row>
    <row r="109" s="164" customFormat="true" spans="1:9">
      <c r="A109" s="164">
        <v>108</v>
      </c>
      <c r="B109" s="165" t="s">
        <v>673</v>
      </c>
      <c r="C109" s="165" t="s">
        <v>652</v>
      </c>
      <c r="D109" s="165">
        <v>1714</v>
      </c>
      <c r="E109" s="165"/>
      <c r="F109" s="165">
        <v>108</v>
      </c>
      <c r="G109" s="165" t="s">
        <v>19</v>
      </c>
      <c r="H109" s="165" t="s">
        <v>205</v>
      </c>
      <c r="I109" s="165">
        <v>128</v>
      </c>
    </row>
    <row r="110" s="164" customFormat="true" spans="1:9">
      <c r="A110" s="164">
        <v>109</v>
      </c>
      <c r="B110" s="165" t="s">
        <v>673</v>
      </c>
      <c r="C110" s="165" t="s">
        <v>311</v>
      </c>
      <c r="D110" s="165">
        <v>3038</v>
      </c>
      <c r="E110" s="165"/>
      <c r="F110" s="165">
        <v>109</v>
      </c>
      <c r="G110" s="165" t="s">
        <v>19</v>
      </c>
      <c r="H110" s="165" t="s">
        <v>198</v>
      </c>
      <c r="I110" s="165">
        <v>78</v>
      </c>
    </row>
    <row r="111" s="164" customFormat="true" spans="1:9">
      <c r="A111" s="164">
        <v>110</v>
      </c>
      <c r="B111" s="165" t="s">
        <v>673</v>
      </c>
      <c r="C111" s="165" t="s">
        <v>651</v>
      </c>
      <c r="D111" s="165">
        <v>21</v>
      </c>
      <c r="E111" s="165"/>
      <c r="F111" s="165">
        <v>110</v>
      </c>
      <c r="G111" s="165" t="s">
        <v>19</v>
      </c>
      <c r="H111" s="165" t="s">
        <v>197</v>
      </c>
      <c r="I111" s="165">
        <v>73</v>
      </c>
    </row>
    <row r="112" s="164" customFormat="true" spans="1:9">
      <c r="A112" s="164">
        <v>111</v>
      </c>
      <c r="B112" s="165" t="s">
        <v>674</v>
      </c>
      <c r="C112" s="165" t="s">
        <v>654</v>
      </c>
      <c r="D112" s="165">
        <v>1326</v>
      </c>
      <c r="E112" s="165"/>
      <c r="F112" s="165">
        <v>111</v>
      </c>
      <c r="G112" s="165" t="s">
        <v>19</v>
      </c>
      <c r="H112" s="165" t="s">
        <v>733</v>
      </c>
      <c r="I112" s="165">
        <v>20</v>
      </c>
    </row>
    <row r="113" s="164" customFormat="true" spans="1:9">
      <c r="A113" s="164">
        <v>112</v>
      </c>
      <c r="B113" s="165" t="s">
        <v>674</v>
      </c>
      <c r="C113" s="165" t="s">
        <v>655</v>
      </c>
      <c r="D113" s="165">
        <v>3286</v>
      </c>
      <c r="E113" s="165"/>
      <c r="F113" s="165">
        <v>112</v>
      </c>
      <c r="G113" s="165" t="s">
        <v>672</v>
      </c>
      <c r="H113" s="165" t="s">
        <v>645</v>
      </c>
      <c r="I113" s="165">
        <v>174</v>
      </c>
    </row>
    <row r="114" s="164" customFormat="true" spans="1:9">
      <c r="A114" s="164">
        <v>113</v>
      </c>
      <c r="B114" s="165" t="s">
        <v>674</v>
      </c>
      <c r="C114" s="165" t="s">
        <v>322</v>
      </c>
      <c r="D114" s="165">
        <v>3546</v>
      </c>
      <c r="E114" s="165"/>
      <c r="F114" s="165">
        <v>113</v>
      </c>
      <c r="G114" s="165" t="s">
        <v>672</v>
      </c>
      <c r="H114" s="165" t="s">
        <v>646</v>
      </c>
      <c r="I114" s="165">
        <v>61</v>
      </c>
    </row>
    <row r="115" s="164" customFormat="true" spans="1:9">
      <c r="A115" s="164">
        <v>114</v>
      </c>
      <c r="B115" s="165" t="s">
        <v>674</v>
      </c>
      <c r="C115" s="165" t="s">
        <v>318</v>
      </c>
      <c r="D115" s="165">
        <v>1776</v>
      </c>
      <c r="E115" s="165"/>
      <c r="F115" s="165">
        <v>114</v>
      </c>
      <c r="G115" s="165" t="s">
        <v>672</v>
      </c>
      <c r="H115" s="165" t="s">
        <v>33</v>
      </c>
      <c r="I115" s="165">
        <v>56</v>
      </c>
    </row>
    <row r="116" s="164" customFormat="true" spans="1:9">
      <c r="A116" s="164">
        <v>115</v>
      </c>
      <c r="B116" s="165" t="s">
        <v>674</v>
      </c>
      <c r="C116" s="165" t="s">
        <v>320</v>
      </c>
      <c r="D116" s="165">
        <v>3609</v>
      </c>
      <c r="E116" s="165"/>
      <c r="F116" s="165">
        <v>115</v>
      </c>
      <c r="G116" s="165" t="s">
        <v>672</v>
      </c>
      <c r="H116" s="165" t="s">
        <v>648</v>
      </c>
      <c r="I116" s="165">
        <v>23</v>
      </c>
    </row>
    <row r="117" s="164" customFormat="true" spans="1:9">
      <c r="A117" s="164">
        <v>116</v>
      </c>
      <c r="B117" s="165" t="s">
        <v>675</v>
      </c>
      <c r="C117" s="165" t="s">
        <v>656</v>
      </c>
      <c r="D117" s="165">
        <v>1407</v>
      </c>
      <c r="E117" s="165"/>
      <c r="F117" s="165">
        <v>116</v>
      </c>
      <c r="G117" s="165" t="s">
        <v>672</v>
      </c>
      <c r="H117" s="165" t="s">
        <v>649</v>
      </c>
      <c r="I117" s="165">
        <v>26</v>
      </c>
    </row>
    <row r="118" s="164" customFormat="true" spans="1:9">
      <c r="A118" s="164">
        <v>117</v>
      </c>
      <c r="B118" s="165" t="s">
        <v>675</v>
      </c>
      <c r="C118" s="165" t="s">
        <v>24</v>
      </c>
      <c r="D118" s="165">
        <v>1656</v>
      </c>
      <c r="E118" s="165"/>
      <c r="F118" s="165">
        <v>117</v>
      </c>
      <c r="G118" s="165" t="s">
        <v>672</v>
      </c>
      <c r="H118" s="165" t="s">
        <v>650</v>
      </c>
      <c r="I118" s="165">
        <v>11</v>
      </c>
    </row>
    <row r="119" s="164" customFormat="true" spans="1:9">
      <c r="A119" s="164">
        <v>118</v>
      </c>
      <c r="B119" s="165" t="s">
        <v>675</v>
      </c>
      <c r="C119" s="165" t="s">
        <v>34</v>
      </c>
      <c r="D119" s="165">
        <v>2619</v>
      </c>
      <c r="E119" s="165"/>
      <c r="F119" s="165">
        <v>118</v>
      </c>
      <c r="G119" s="165" t="s">
        <v>672</v>
      </c>
      <c r="H119" s="165" t="s">
        <v>301</v>
      </c>
      <c r="I119" s="165">
        <v>155</v>
      </c>
    </row>
    <row r="120" s="164" customFormat="true" spans="1:9">
      <c r="A120" s="164">
        <v>119</v>
      </c>
      <c r="B120" s="165" t="s">
        <v>675</v>
      </c>
      <c r="C120" s="165" t="s">
        <v>657</v>
      </c>
      <c r="D120" s="165">
        <v>2868</v>
      </c>
      <c r="E120" s="165"/>
      <c r="F120" s="165">
        <v>119</v>
      </c>
      <c r="G120" s="165" t="s">
        <v>672</v>
      </c>
      <c r="H120" s="165" t="s">
        <v>647</v>
      </c>
      <c r="I120" s="165">
        <v>125</v>
      </c>
    </row>
    <row r="121" s="164" customFormat="true" spans="1:9">
      <c r="A121" s="164">
        <v>120</v>
      </c>
      <c r="B121" s="165" t="s">
        <v>675</v>
      </c>
      <c r="C121" s="165" t="s">
        <v>328</v>
      </c>
      <c r="D121" s="165">
        <v>4261</v>
      </c>
      <c r="E121" s="165"/>
      <c r="F121" s="165">
        <v>120</v>
      </c>
      <c r="G121" s="165" t="s">
        <v>673</v>
      </c>
      <c r="H121" s="165" t="s">
        <v>653</v>
      </c>
      <c r="I121" s="165">
        <v>145</v>
      </c>
    </row>
    <row r="122" s="164" customFormat="true" spans="2:9">
      <c r="B122" s="165"/>
      <c r="C122" s="165"/>
      <c r="D122" s="165"/>
      <c r="E122" s="165"/>
      <c r="F122" s="165">
        <v>121</v>
      </c>
      <c r="G122" s="165" t="s">
        <v>673</v>
      </c>
      <c r="H122" s="165" t="s">
        <v>652</v>
      </c>
      <c r="I122" s="165">
        <v>58</v>
      </c>
    </row>
    <row r="123" s="164" customFormat="true" spans="2:9">
      <c r="B123" s="165"/>
      <c r="C123" s="165"/>
      <c r="D123" s="165"/>
      <c r="E123" s="165"/>
      <c r="F123" s="165">
        <v>122</v>
      </c>
      <c r="G123" s="165" t="s">
        <v>673</v>
      </c>
      <c r="H123" s="165" t="s">
        <v>311</v>
      </c>
      <c r="I123" s="165">
        <v>153</v>
      </c>
    </row>
    <row r="124" s="164" customFormat="true" spans="2:9">
      <c r="B124" s="165"/>
      <c r="C124" s="165"/>
      <c r="D124" s="165"/>
      <c r="E124" s="165"/>
      <c r="F124" s="165">
        <v>123</v>
      </c>
      <c r="G124" s="165" t="s">
        <v>673</v>
      </c>
      <c r="H124" s="165" t="s">
        <v>651</v>
      </c>
      <c r="I124" s="165">
        <v>3</v>
      </c>
    </row>
    <row r="125" s="164" customFormat="true" spans="2:9">
      <c r="B125" s="165"/>
      <c r="C125" s="165"/>
      <c r="D125" s="165"/>
      <c r="E125" s="165"/>
      <c r="F125" s="165">
        <v>124</v>
      </c>
      <c r="G125" s="165" t="s">
        <v>674</v>
      </c>
      <c r="H125" s="165" t="s">
        <v>654</v>
      </c>
      <c r="I125" s="165">
        <v>251</v>
      </c>
    </row>
    <row r="126" s="164" customFormat="true" spans="2:9">
      <c r="B126" s="165"/>
      <c r="C126" s="165"/>
      <c r="D126" s="165"/>
      <c r="E126" s="165"/>
      <c r="F126" s="165">
        <v>125</v>
      </c>
      <c r="G126" s="165" t="s">
        <v>674</v>
      </c>
      <c r="H126" s="165" t="s">
        <v>655</v>
      </c>
      <c r="I126" s="165">
        <v>29</v>
      </c>
    </row>
    <row r="127" s="164" customFormat="true" spans="2:9">
      <c r="B127" s="165"/>
      <c r="C127" s="165"/>
      <c r="D127" s="165"/>
      <c r="E127" s="165"/>
      <c r="F127" s="165">
        <v>126</v>
      </c>
      <c r="G127" s="165" t="s">
        <v>674</v>
      </c>
      <c r="H127" s="165" t="s">
        <v>322</v>
      </c>
      <c r="I127" s="165">
        <v>221</v>
      </c>
    </row>
    <row r="128" s="164" customFormat="true" spans="2:9">
      <c r="B128" s="165"/>
      <c r="C128" s="165"/>
      <c r="D128" s="165"/>
      <c r="E128" s="165"/>
      <c r="F128" s="165">
        <v>127</v>
      </c>
      <c r="G128" s="165" t="s">
        <v>674</v>
      </c>
      <c r="H128" s="165" t="s">
        <v>318</v>
      </c>
      <c r="I128" s="165">
        <v>171</v>
      </c>
    </row>
    <row r="129" s="164" customFormat="true" spans="2:9">
      <c r="B129" s="165"/>
      <c r="C129" s="165"/>
      <c r="D129" s="165"/>
      <c r="E129" s="165"/>
      <c r="F129" s="165">
        <v>128</v>
      </c>
      <c r="G129" s="165" t="s">
        <v>674</v>
      </c>
      <c r="H129" s="165" t="s">
        <v>320</v>
      </c>
      <c r="I129" s="165">
        <v>91</v>
      </c>
    </row>
    <row r="130" s="164" customFormat="true" spans="2:9">
      <c r="B130" s="165"/>
      <c r="C130" s="165"/>
      <c r="D130" s="165"/>
      <c r="E130" s="165"/>
      <c r="F130" s="165">
        <v>129</v>
      </c>
      <c r="G130" s="165" t="s">
        <v>675</v>
      </c>
      <c r="H130" s="165" t="s">
        <v>656</v>
      </c>
      <c r="I130" s="165">
        <v>98</v>
      </c>
    </row>
    <row r="131" s="164" customFormat="true" spans="2:9">
      <c r="B131" s="165"/>
      <c r="C131" s="165"/>
      <c r="D131" s="165"/>
      <c r="E131" s="165"/>
      <c r="F131" s="165">
        <v>130</v>
      </c>
      <c r="G131" s="165" t="s">
        <v>675</v>
      </c>
      <c r="H131" s="165" t="s">
        <v>24</v>
      </c>
      <c r="I131" s="165">
        <v>34</v>
      </c>
    </row>
    <row r="132" s="164" customFormat="true" spans="2:9">
      <c r="B132" s="165"/>
      <c r="C132" s="165"/>
      <c r="D132" s="165"/>
      <c r="E132" s="165"/>
      <c r="F132" s="165">
        <v>131</v>
      </c>
      <c r="G132" s="165" t="s">
        <v>675</v>
      </c>
      <c r="H132" s="165" t="s">
        <v>34</v>
      </c>
      <c r="I132" s="165">
        <v>104</v>
      </c>
    </row>
    <row r="133" s="164" customFormat="true" spans="2:9">
      <c r="B133" s="165"/>
      <c r="C133" s="165"/>
      <c r="D133" s="165"/>
      <c r="E133" s="165"/>
      <c r="F133" s="165">
        <v>132</v>
      </c>
      <c r="G133" s="165" t="s">
        <v>675</v>
      </c>
      <c r="H133" s="165" t="s">
        <v>657</v>
      </c>
      <c r="I133" s="165">
        <v>90</v>
      </c>
    </row>
    <row r="134" s="164" customFormat="true" spans="2:9">
      <c r="B134" s="165"/>
      <c r="C134" s="165"/>
      <c r="D134" s="165"/>
      <c r="E134" s="165"/>
      <c r="F134" s="165">
        <v>133</v>
      </c>
      <c r="G134" s="165" t="s">
        <v>675</v>
      </c>
      <c r="H134" s="165" t="s">
        <v>328</v>
      </c>
      <c r="I134" s="165">
        <v>43</v>
      </c>
    </row>
  </sheetData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1"/>
  <sheetViews>
    <sheetView workbookViewId="0">
      <selection activeCell="F18" sqref="F18"/>
    </sheetView>
  </sheetViews>
  <sheetFormatPr defaultColWidth="10" defaultRowHeight="15.75" outlineLevelCol="3"/>
  <cols>
    <col min="1" max="16384" width="8.8" style="164"/>
  </cols>
  <sheetData>
    <row r="1" s="164" customFormat="true" spans="1:4">
      <c r="A1" s="164" t="s">
        <v>737</v>
      </c>
      <c r="D1" s="164" t="s">
        <v>735</v>
      </c>
    </row>
    <row r="2" s="164" customFormat="true" spans="1:4">
      <c r="A2" s="164">
        <v>1</v>
      </c>
      <c r="B2" s="164" t="s">
        <v>15</v>
      </c>
      <c r="C2" s="165" t="s">
        <v>156</v>
      </c>
      <c r="D2" s="165">
        <v>584</v>
      </c>
    </row>
    <row r="3" s="164" customFormat="true" spans="1:4">
      <c r="A3" s="164">
        <v>2</v>
      </c>
      <c r="B3" s="164" t="s">
        <v>15</v>
      </c>
      <c r="C3" s="165" t="s">
        <v>153</v>
      </c>
      <c r="D3" s="165">
        <v>1284</v>
      </c>
    </row>
    <row r="4" s="164" customFormat="true" spans="1:4">
      <c r="A4" s="164">
        <v>3</v>
      </c>
      <c r="B4" s="164" t="s">
        <v>15</v>
      </c>
      <c r="C4" s="165" t="s">
        <v>155</v>
      </c>
      <c r="D4" s="165">
        <v>343</v>
      </c>
    </row>
    <row r="5" s="164" customFormat="true" spans="1:4">
      <c r="A5" s="164">
        <v>4</v>
      </c>
      <c r="B5" s="164" t="s">
        <v>15</v>
      </c>
      <c r="C5" s="165" t="s">
        <v>157</v>
      </c>
      <c r="D5" s="165">
        <v>115</v>
      </c>
    </row>
    <row r="6" s="164" customFormat="true" spans="1:4">
      <c r="A6" s="164">
        <v>5</v>
      </c>
      <c r="B6" s="164" t="s">
        <v>15</v>
      </c>
      <c r="C6" s="165" t="s">
        <v>158</v>
      </c>
      <c r="D6" s="165">
        <v>320</v>
      </c>
    </row>
    <row r="7" s="164" customFormat="true" spans="1:4">
      <c r="A7" s="164">
        <v>6</v>
      </c>
      <c r="B7" s="164" t="s">
        <v>15</v>
      </c>
      <c r="C7" s="165" t="s">
        <v>159</v>
      </c>
      <c r="D7" s="165">
        <v>165</v>
      </c>
    </row>
    <row r="8" s="164" customFormat="true" spans="1:4">
      <c r="A8" s="164">
        <v>7</v>
      </c>
      <c r="B8" s="164" t="s">
        <v>15</v>
      </c>
      <c r="C8" s="165" t="s">
        <v>162</v>
      </c>
      <c r="D8" s="165">
        <v>210</v>
      </c>
    </row>
    <row r="9" s="164" customFormat="true" spans="1:4">
      <c r="A9" s="164">
        <v>8</v>
      </c>
      <c r="B9" s="164" t="s">
        <v>15</v>
      </c>
      <c r="C9" s="165" t="s">
        <v>161</v>
      </c>
      <c r="D9" s="165">
        <v>172</v>
      </c>
    </row>
    <row r="10" s="164" customFormat="true" spans="1:4">
      <c r="A10" s="164">
        <v>9</v>
      </c>
      <c r="B10" s="164" t="s">
        <v>15</v>
      </c>
      <c r="C10" s="165" t="s">
        <v>160</v>
      </c>
      <c r="D10" s="165">
        <v>120</v>
      </c>
    </row>
    <row r="11" s="164" customFormat="true" spans="1:4">
      <c r="A11" s="164">
        <v>10</v>
      </c>
      <c r="B11" s="164" t="s">
        <v>15</v>
      </c>
      <c r="C11" s="165" t="s">
        <v>148</v>
      </c>
      <c r="D11" s="165">
        <v>254</v>
      </c>
    </row>
    <row r="12" s="164" customFormat="true" spans="1:4">
      <c r="A12" s="164">
        <v>11</v>
      </c>
      <c r="B12" s="164" t="s">
        <v>15</v>
      </c>
      <c r="C12" s="165" t="s">
        <v>151</v>
      </c>
      <c r="D12" s="165">
        <v>621</v>
      </c>
    </row>
    <row r="13" s="164" customFormat="true" spans="1:4">
      <c r="A13" s="164">
        <v>12</v>
      </c>
      <c r="B13" s="164" t="s">
        <v>686</v>
      </c>
      <c r="C13" s="164" t="s">
        <v>716</v>
      </c>
      <c r="D13" s="164">
        <v>89</v>
      </c>
    </row>
    <row r="14" s="164" customFormat="true" spans="1:4">
      <c r="A14" s="164">
        <v>13</v>
      </c>
      <c r="B14" s="164" t="s">
        <v>686</v>
      </c>
      <c r="C14" s="164" t="s">
        <v>717</v>
      </c>
      <c r="D14" s="164">
        <v>111</v>
      </c>
    </row>
    <row r="15" s="164" customFormat="true" spans="1:4">
      <c r="A15" s="164">
        <v>14</v>
      </c>
      <c r="B15" s="164" t="s">
        <v>686</v>
      </c>
      <c r="C15" s="164" t="s">
        <v>718</v>
      </c>
      <c r="D15" s="164">
        <v>95</v>
      </c>
    </row>
    <row r="16" s="164" customFormat="true" spans="1:4">
      <c r="A16" s="164">
        <v>15</v>
      </c>
      <c r="B16" s="164" t="s">
        <v>686</v>
      </c>
      <c r="C16" s="164" t="s">
        <v>719</v>
      </c>
      <c r="D16" s="164">
        <v>91</v>
      </c>
    </row>
    <row r="17" s="164" customFormat="true" spans="1:4">
      <c r="A17" s="164">
        <v>16</v>
      </c>
      <c r="B17" s="164" t="s">
        <v>686</v>
      </c>
      <c r="C17" s="164" t="s">
        <v>720</v>
      </c>
      <c r="D17" s="164">
        <v>190</v>
      </c>
    </row>
    <row r="18" s="164" customFormat="true" spans="1:4">
      <c r="A18" s="164">
        <v>17</v>
      </c>
      <c r="B18" s="164" t="s">
        <v>686</v>
      </c>
      <c r="C18" s="164" t="s">
        <v>721</v>
      </c>
      <c r="D18" s="164">
        <v>5</v>
      </c>
    </row>
    <row r="19" s="164" customFormat="true" spans="1:4">
      <c r="A19" s="164">
        <v>18</v>
      </c>
      <c r="B19" s="164" t="s">
        <v>686</v>
      </c>
      <c r="C19" s="164" t="s">
        <v>722</v>
      </c>
      <c r="D19" s="164">
        <v>44</v>
      </c>
    </row>
    <row r="20" s="164" customFormat="true" spans="1:4">
      <c r="A20" s="164">
        <v>19</v>
      </c>
      <c r="B20" s="164" t="s">
        <v>686</v>
      </c>
      <c r="C20" s="164" t="s">
        <v>723</v>
      </c>
      <c r="D20" s="164">
        <v>20</v>
      </c>
    </row>
    <row r="21" s="164" customFormat="true" spans="1:4">
      <c r="A21" s="164">
        <v>20</v>
      </c>
      <c r="B21" s="164" t="s">
        <v>686</v>
      </c>
      <c r="C21" s="164" t="s">
        <v>724</v>
      </c>
      <c r="D21" s="164">
        <v>136</v>
      </c>
    </row>
    <row r="22" s="164" customFormat="true" spans="1:4">
      <c r="A22" s="164">
        <v>21</v>
      </c>
      <c r="B22" s="164" t="s">
        <v>686</v>
      </c>
      <c r="C22" s="164" t="s">
        <v>725</v>
      </c>
      <c r="D22" s="164">
        <v>6</v>
      </c>
    </row>
    <row r="23" s="164" customFormat="true" spans="1:4">
      <c r="A23" s="164">
        <v>22</v>
      </c>
      <c r="B23" s="165" t="s">
        <v>688</v>
      </c>
      <c r="C23" s="165" t="s">
        <v>166</v>
      </c>
      <c r="D23" s="165">
        <v>184</v>
      </c>
    </row>
    <row r="24" s="164" customFormat="true" spans="1:4">
      <c r="A24" s="164">
        <v>23</v>
      </c>
      <c r="B24" s="165" t="s">
        <v>688</v>
      </c>
      <c r="C24" s="165" t="s">
        <v>168</v>
      </c>
      <c r="D24" s="165">
        <v>214</v>
      </c>
    </row>
    <row r="25" s="164" customFormat="true" spans="1:4">
      <c r="A25" s="164">
        <v>24</v>
      </c>
      <c r="B25" s="165" t="s">
        <v>688</v>
      </c>
      <c r="C25" s="165" t="s">
        <v>167</v>
      </c>
      <c r="D25" s="165">
        <v>64</v>
      </c>
    </row>
    <row r="26" s="164" customFormat="true" spans="1:4">
      <c r="A26" s="164">
        <v>25</v>
      </c>
      <c r="B26" s="165" t="s">
        <v>688</v>
      </c>
      <c r="C26" s="165" t="s">
        <v>597</v>
      </c>
      <c r="D26" s="165">
        <v>3</v>
      </c>
    </row>
    <row r="27" s="164" customFormat="true" spans="1:4">
      <c r="A27" s="164">
        <v>26</v>
      </c>
      <c r="B27" s="165" t="s">
        <v>688</v>
      </c>
      <c r="C27" s="165" t="s">
        <v>726</v>
      </c>
      <c r="D27" s="165">
        <v>40</v>
      </c>
    </row>
    <row r="28" s="164" customFormat="true" spans="1:4">
      <c r="A28" s="164">
        <v>27</v>
      </c>
      <c r="B28" s="165" t="s">
        <v>688</v>
      </c>
      <c r="C28" s="165" t="s">
        <v>727</v>
      </c>
      <c r="D28" s="165">
        <v>4</v>
      </c>
    </row>
    <row r="29" s="164" customFormat="true" spans="1:4">
      <c r="A29" s="164">
        <v>28</v>
      </c>
      <c r="B29" s="165" t="s">
        <v>663</v>
      </c>
      <c r="C29" s="165" t="s">
        <v>602</v>
      </c>
      <c r="D29" s="165">
        <v>200</v>
      </c>
    </row>
    <row r="30" s="164" customFormat="true" spans="1:4">
      <c r="A30" s="164">
        <v>29</v>
      </c>
      <c r="B30" s="165" t="s">
        <v>663</v>
      </c>
      <c r="C30" s="165" t="s">
        <v>601</v>
      </c>
      <c r="D30" s="165">
        <v>781</v>
      </c>
    </row>
    <row r="31" s="164" customFormat="true" spans="1:4">
      <c r="A31" s="164">
        <v>30</v>
      </c>
      <c r="B31" s="165" t="s">
        <v>663</v>
      </c>
      <c r="C31" s="165" t="s">
        <v>603</v>
      </c>
      <c r="D31" s="165">
        <v>27</v>
      </c>
    </row>
    <row r="32" s="164" customFormat="true" spans="1:4">
      <c r="A32" s="164">
        <v>31</v>
      </c>
      <c r="B32" s="165" t="s">
        <v>663</v>
      </c>
      <c r="C32" s="165" t="s">
        <v>605</v>
      </c>
      <c r="D32" s="165">
        <v>656</v>
      </c>
    </row>
    <row r="33" s="164" customFormat="true" spans="1:4">
      <c r="A33" s="164">
        <v>32</v>
      </c>
      <c r="B33" s="165" t="s">
        <v>663</v>
      </c>
      <c r="C33" s="165" t="s">
        <v>606</v>
      </c>
      <c r="D33" s="165">
        <v>331</v>
      </c>
    </row>
    <row r="34" s="164" customFormat="true" spans="1:4">
      <c r="A34" s="164">
        <v>33</v>
      </c>
      <c r="B34" s="165" t="s">
        <v>663</v>
      </c>
      <c r="C34" s="165" t="s">
        <v>604</v>
      </c>
      <c r="D34" s="165">
        <v>172</v>
      </c>
    </row>
    <row r="35" s="164" customFormat="true" spans="1:4">
      <c r="A35" s="164">
        <v>34</v>
      </c>
      <c r="B35" s="165" t="s">
        <v>663</v>
      </c>
      <c r="C35" s="165" t="s">
        <v>216</v>
      </c>
      <c r="D35" s="165">
        <v>140</v>
      </c>
    </row>
    <row r="36" s="164" customFormat="true" spans="1:4">
      <c r="A36" s="164">
        <v>35</v>
      </c>
      <c r="B36" s="165" t="s">
        <v>691</v>
      </c>
      <c r="C36" s="165" t="s">
        <v>171</v>
      </c>
      <c r="D36" s="165">
        <v>33</v>
      </c>
    </row>
    <row r="37" s="164" customFormat="true" spans="1:4">
      <c r="A37" s="164">
        <v>36</v>
      </c>
      <c r="B37" s="165" t="s">
        <v>691</v>
      </c>
      <c r="C37" s="165" t="s">
        <v>172</v>
      </c>
      <c r="D37" s="165">
        <v>36</v>
      </c>
    </row>
    <row r="38" s="164" customFormat="true" spans="1:4">
      <c r="A38" s="164">
        <v>37</v>
      </c>
      <c r="B38" s="165" t="s">
        <v>691</v>
      </c>
      <c r="C38" s="165" t="s">
        <v>173</v>
      </c>
      <c r="D38" s="165">
        <v>139</v>
      </c>
    </row>
    <row r="39" s="164" customFormat="true" spans="1:4">
      <c r="A39" s="164">
        <v>38</v>
      </c>
      <c r="B39" s="165" t="s">
        <v>691</v>
      </c>
      <c r="C39" s="165" t="s">
        <v>175</v>
      </c>
      <c r="D39" s="165">
        <v>21</v>
      </c>
    </row>
    <row r="40" s="164" customFormat="true" spans="1:4">
      <c r="A40" s="164">
        <v>39</v>
      </c>
      <c r="B40" s="165" t="s">
        <v>691</v>
      </c>
      <c r="C40" s="165" t="s">
        <v>174</v>
      </c>
      <c r="D40" s="165">
        <v>5</v>
      </c>
    </row>
    <row r="41" s="164" customFormat="true" spans="1:4">
      <c r="A41" s="164">
        <v>40</v>
      </c>
      <c r="B41" s="165" t="s">
        <v>664</v>
      </c>
      <c r="C41" s="165" t="s">
        <v>612</v>
      </c>
      <c r="D41" s="165">
        <v>83</v>
      </c>
    </row>
    <row r="42" s="164" customFormat="true" spans="1:4">
      <c r="A42" s="164">
        <v>41</v>
      </c>
      <c r="B42" s="165" t="s">
        <v>664</v>
      </c>
      <c r="C42" s="165" t="s">
        <v>611</v>
      </c>
      <c r="D42" s="165">
        <v>51</v>
      </c>
    </row>
    <row r="43" s="164" customFormat="true" spans="1:4">
      <c r="A43" s="164">
        <v>42</v>
      </c>
      <c r="B43" s="165" t="s">
        <v>664</v>
      </c>
      <c r="C43" s="165" t="s">
        <v>610</v>
      </c>
      <c r="D43" s="165">
        <v>157</v>
      </c>
    </row>
    <row r="44" s="164" customFormat="true" spans="1:4">
      <c r="A44" s="164">
        <v>43</v>
      </c>
      <c r="B44" s="165" t="s">
        <v>664</v>
      </c>
      <c r="C44" s="165" t="s">
        <v>608</v>
      </c>
      <c r="D44" s="165">
        <v>45</v>
      </c>
    </row>
    <row r="45" s="164" customFormat="true" spans="1:4">
      <c r="A45" s="164">
        <v>44</v>
      </c>
      <c r="B45" s="165" t="s">
        <v>664</v>
      </c>
      <c r="C45" s="165" t="s">
        <v>229</v>
      </c>
      <c r="D45" s="165">
        <v>242</v>
      </c>
    </row>
    <row r="46" s="164" customFormat="true" spans="1:4">
      <c r="A46" s="164">
        <v>45</v>
      </c>
      <c r="B46" s="165" t="s">
        <v>664</v>
      </c>
      <c r="C46" s="165" t="s">
        <v>227</v>
      </c>
      <c r="D46" s="165">
        <v>203</v>
      </c>
    </row>
    <row r="47" s="164" customFormat="true" spans="1:4">
      <c r="A47" s="164">
        <v>46</v>
      </c>
      <c r="B47" s="165" t="s">
        <v>664</v>
      </c>
      <c r="C47" s="165" t="s">
        <v>25</v>
      </c>
      <c r="D47" s="165">
        <v>33</v>
      </c>
    </row>
    <row r="48" s="164" customFormat="true" spans="1:4">
      <c r="A48" s="164">
        <v>47</v>
      </c>
      <c r="B48" s="165" t="s">
        <v>664</v>
      </c>
      <c r="C48" s="165" t="s">
        <v>609</v>
      </c>
      <c r="D48" s="165">
        <v>326</v>
      </c>
    </row>
    <row r="49" s="164" customFormat="true" spans="1:4">
      <c r="A49" s="164">
        <v>48</v>
      </c>
      <c r="B49" s="165" t="s">
        <v>664</v>
      </c>
      <c r="C49" s="165" t="s">
        <v>607</v>
      </c>
      <c r="D49" s="165">
        <v>218</v>
      </c>
    </row>
    <row r="50" s="164" customFormat="true" spans="1:4">
      <c r="A50" s="164">
        <v>49</v>
      </c>
      <c r="B50" s="165" t="s">
        <v>664</v>
      </c>
      <c r="C50" s="165" t="s">
        <v>228</v>
      </c>
      <c r="D50" s="165">
        <v>438</v>
      </c>
    </row>
    <row r="51" s="164" customFormat="true" spans="1:4">
      <c r="A51" s="164">
        <v>50</v>
      </c>
      <c r="B51" s="164" t="s">
        <v>665</v>
      </c>
      <c r="C51" s="164" t="s">
        <v>614</v>
      </c>
      <c r="D51" s="164">
        <v>104</v>
      </c>
    </row>
    <row r="52" s="164" customFormat="true" spans="1:4">
      <c r="A52" s="164">
        <v>51</v>
      </c>
      <c r="B52" s="164" t="s">
        <v>665</v>
      </c>
      <c r="C52" s="164" t="s">
        <v>27</v>
      </c>
      <c r="D52" s="164">
        <v>263</v>
      </c>
    </row>
    <row r="53" s="164" customFormat="true" spans="1:4">
      <c r="A53" s="164">
        <v>52</v>
      </c>
      <c r="B53" s="164" t="s">
        <v>665</v>
      </c>
      <c r="C53" s="164" t="s">
        <v>238</v>
      </c>
      <c r="D53" s="164">
        <v>707</v>
      </c>
    </row>
    <row r="54" s="164" customFormat="true" spans="1:4">
      <c r="A54" s="164">
        <v>53</v>
      </c>
      <c r="B54" s="164" t="s">
        <v>665</v>
      </c>
      <c r="C54" s="164" t="s">
        <v>28</v>
      </c>
      <c r="D54" s="164">
        <v>984</v>
      </c>
    </row>
    <row r="55" s="164" customFormat="true" spans="1:4">
      <c r="A55" s="164">
        <v>54</v>
      </c>
      <c r="B55" s="164" t="s">
        <v>665</v>
      </c>
      <c r="C55" s="164" t="s">
        <v>615</v>
      </c>
      <c r="D55" s="164">
        <v>1105</v>
      </c>
    </row>
    <row r="56" s="164" customFormat="true" spans="1:4">
      <c r="A56" s="164">
        <v>55</v>
      </c>
      <c r="B56" s="164" t="s">
        <v>665</v>
      </c>
      <c r="C56" s="164" t="s">
        <v>26</v>
      </c>
      <c r="D56" s="164">
        <v>2256</v>
      </c>
    </row>
    <row r="57" s="164" customFormat="true" spans="1:4">
      <c r="A57" s="164">
        <v>56</v>
      </c>
      <c r="B57" s="164" t="s">
        <v>665</v>
      </c>
      <c r="C57" s="164" t="s">
        <v>613</v>
      </c>
      <c r="D57" s="164">
        <v>77</v>
      </c>
    </row>
    <row r="58" s="164" customFormat="true" spans="1:4">
      <c r="A58" s="164">
        <v>57</v>
      </c>
      <c r="B58" s="164" t="s">
        <v>666</v>
      </c>
      <c r="C58" s="164" t="s">
        <v>616</v>
      </c>
      <c r="D58" s="164">
        <v>704</v>
      </c>
    </row>
    <row r="59" s="164" customFormat="true" spans="1:4">
      <c r="A59" s="164">
        <v>58</v>
      </c>
      <c r="B59" s="164" t="s">
        <v>666</v>
      </c>
      <c r="C59" s="164" t="s">
        <v>617</v>
      </c>
      <c r="D59" s="164">
        <v>599</v>
      </c>
    </row>
    <row r="60" s="164" customFormat="true" spans="1:4">
      <c r="A60" s="164">
        <v>59</v>
      </c>
      <c r="B60" s="164" t="s">
        <v>666</v>
      </c>
      <c r="C60" s="164" t="s">
        <v>253</v>
      </c>
      <c r="D60" s="164">
        <v>2244</v>
      </c>
    </row>
    <row r="61" s="164" customFormat="true" spans="1:4">
      <c r="A61" s="164">
        <v>60</v>
      </c>
      <c r="B61" s="164" t="s">
        <v>666</v>
      </c>
      <c r="C61" s="164" t="s">
        <v>249</v>
      </c>
      <c r="D61" s="164">
        <v>2899</v>
      </c>
    </row>
    <row r="62" s="164" customFormat="true" spans="1:4">
      <c r="A62" s="164">
        <v>61</v>
      </c>
      <c r="B62" s="164" t="s">
        <v>666</v>
      </c>
      <c r="C62" s="164" t="s">
        <v>251</v>
      </c>
      <c r="D62" s="164">
        <v>1713</v>
      </c>
    </row>
    <row r="63" s="164" customFormat="true" spans="1:4">
      <c r="A63" s="164">
        <v>62</v>
      </c>
      <c r="B63" s="164" t="s">
        <v>666</v>
      </c>
      <c r="C63" s="164" t="s">
        <v>29</v>
      </c>
      <c r="D63" s="164">
        <v>365</v>
      </c>
    </row>
    <row r="64" s="164" customFormat="true" spans="1:4">
      <c r="A64" s="164">
        <v>63</v>
      </c>
      <c r="B64" s="164" t="s">
        <v>666</v>
      </c>
      <c r="C64" s="164" t="s">
        <v>618</v>
      </c>
      <c r="D64" s="164">
        <v>242</v>
      </c>
    </row>
    <row r="65" s="164" customFormat="true" spans="1:4">
      <c r="A65" s="164">
        <v>64</v>
      </c>
      <c r="B65" s="164" t="s">
        <v>666</v>
      </c>
      <c r="C65" s="164" t="s">
        <v>247</v>
      </c>
      <c r="D65" s="164">
        <v>386</v>
      </c>
    </row>
    <row r="66" s="164" customFormat="true" spans="1:4">
      <c r="A66" s="164">
        <v>65</v>
      </c>
      <c r="B66" s="164" t="s">
        <v>667</v>
      </c>
      <c r="C66" s="164" t="s">
        <v>188</v>
      </c>
      <c r="D66" s="164">
        <v>308</v>
      </c>
    </row>
    <row r="67" s="164" customFormat="true" spans="1:4">
      <c r="A67" s="164">
        <v>66</v>
      </c>
      <c r="B67" s="164" t="s">
        <v>667</v>
      </c>
      <c r="C67" s="164" t="s">
        <v>189</v>
      </c>
      <c r="D67" s="164">
        <v>79</v>
      </c>
    </row>
    <row r="68" s="164" customFormat="true" spans="1:4">
      <c r="A68" s="164">
        <v>67</v>
      </c>
      <c r="B68" s="164" t="s">
        <v>667</v>
      </c>
      <c r="C68" s="164" t="s">
        <v>192</v>
      </c>
      <c r="D68" s="164">
        <v>597</v>
      </c>
    </row>
    <row r="69" s="164" customFormat="true" spans="1:4">
      <c r="A69" s="164">
        <v>68</v>
      </c>
      <c r="B69" s="164" t="s">
        <v>667</v>
      </c>
      <c r="C69" s="164" t="s">
        <v>621</v>
      </c>
      <c r="D69" s="164">
        <v>731</v>
      </c>
    </row>
    <row r="70" s="164" customFormat="true" spans="1:4">
      <c r="A70" s="164">
        <v>69</v>
      </c>
      <c r="B70" s="164" t="s">
        <v>667</v>
      </c>
      <c r="C70" s="164" t="s">
        <v>622</v>
      </c>
      <c r="D70" s="164">
        <v>172</v>
      </c>
    </row>
    <row r="71" s="164" customFormat="true" spans="1:4">
      <c r="A71" s="164">
        <v>70</v>
      </c>
      <c r="B71" s="164" t="s">
        <v>667</v>
      </c>
      <c r="C71" s="164" t="s">
        <v>728</v>
      </c>
      <c r="D71" s="164">
        <v>23</v>
      </c>
    </row>
    <row r="72" s="164" customFormat="true" spans="1:4">
      <c r="A72" s="164">
        <v>71</v>
      </c>
      <c r="B72" s="164" t="s">
        <v>667</v>
      </c>
      <c r="C72" s="164" t="s">
        <v>619</v>
      </c>
      <c r="D72" s="164">
        <v>109</v>
      </c>
    </row>
    <row r="73" s="164" customFormat="true" spans="1:4">
      <c r="A73" s="164">
        <v>72</v>
      </c>
      <c r="B73" s="164" t="s">
        <v>668</v>
      </c>
      <c r="C73" s="164" t="s">
        <v>625</v>
      </c>
      <c r="D73" s="164">
        <v>167</v>
      </c>
    </row>
    <row r="74" s="164" customFormat="true" spans="1:4">
      <c r="A74" s="164">
        <v>73</v>
      </c>
      <c r="B74" s="164" t="s">
        <v>668</v>
      </c>
      <c r="C74" s="164" t="s">
        <v>258</v>
      </c>
      <c r="D74" s="164">
        <v>1447</v>
      </c>
    </row>
    <row r="75" s="164" customFormat="true" spans="1:4">
      <c r="A75" s="164">
        <v>74</v>
      </c>
      <c r="B75" s="164" t="s">
        <v>668</v>
      </c>
      <c r="C75" s="164" t="s">
        <v>260</v>
      </c>
      <c r="D75" s="164">
        <v>1065</v>
      </c>
    </row>
    <row r="76" s="164" customFormat="true" spans="1:4">
      <c r="A76" s="164">
        <v>75</v>
      </c>
      <c r="B76" s="164" t="s">
        <v>668</v>
      </c>
      <c r="C76" s="164" t="s">
        <v>262</v>
      </c>
      <c r="D76" s="164">
        <v>1744</v>
      </c>
    </row>
    <row r="77" s="164" customFormat="true" spans="1:4">
      <c r="A77" s="164">
        <v>76</v>
      </c>
      <c r="B77" s="164" t="s">
        <v>668</v>
      </c>
      <c r="C77" s="164" t="s">
        <v>729</v>
      </c>
      <c r="D77" s="164">
        <v>83</v>
      </c>
    </row>
    <row r="78" s="164" customFormat="true" spans="1:4">
      <c r="A78" s="164">
        <v>77</v>
      </c>
      <c r="B78" s="164" t="s">
        <v>668</v>
      </c>
      <c r="C78" s="164" t="s">
        <v>624</v>
      </c>
      <c r="D78" s="164">
        <v>43</v>
      </c>
    </row>
    <row r="79" s="164" customFormat="true" spans="1:4">
      <c r="A79" s="164">
        <v>78</v>
      </c>
      <c r="B79" s="164" t="s">
        <v>176</v>
      </c>
      <c r="C79" s="164" t="s">
        <v>730</v>
      </c>
      <c r="D79" s="164">
        <v>287</v>
      </c>
    </row>
    <row r="80" s="164" customFormat="true" spans="1:4">
      <c r="A80" s="164">
        <v>79</v>
      </c>
      <c r="B80" s="164" t="s">
        <v>16</v>
      </c>
      <c r="C80" s="164" t="s">
        <v>600</v>
      </c>
      <c r="D80" s="164">
        <v>981</v>
      </c>
    </row>
    <row r="81" s="164" customFormat="true" spans="1:4">
      <c r="A81" s="164">
        <v>80</v>
      </c>
      <c r="B81" s="164" t="s">
        <v>669</v>
      </c>
      <c r="C81" s="164" t="s">
        <v>179</v>
      </c>
      <c r="D81" s="164">
        <v>35</v>
      </c>
    </row>
    <row r="82" s="164" customFormat="true" spans="1:4">
      <c r="A82" s="164">
        <v>81</v>
      </c>
      <c r="B82" s="164" t="s">
        <v>669</v>
      </c>
      <c r="C82" s="164" t="s">
        <v>180</v>
      </c>
      <c r="D82" s="164">
        <v>18</v>
      </c>
    </row>
    <row r="83" s="164" customFormat="true" spans="1:4">
      <c r="A83" s="164">
        <v>82</v>
      </c>
      <c r="B83" s="164" t="s">
        <v>669</v>
      </c>
      <c r="C83" s="164" t="s">
        <v>181</v>
      </c>
      <c r="D83" s="164">
        <v>191</v>
      </c>
    </row>
    <row r="84" s="164" customFormat="true" spans="1:4">
      <c r="A84" s="164">
        <v>83</v>
      </c>
      <c r="B84" s="164" t="s">
        <v>669</v>
      </c>
      <c r="C84" s="164" t="s">
        <v>30</v>
      </c>
      <c r="D84" s="164">
        <v>895</v>
      </c>
    </row>
    <row r="85" s="164" customFormat="true" spans="1:4">
      <c r="A85" s="164">
        <v>84</v>
      </c>
      <c r="B85" s="164" t="s">
        <v>669</v>
      </c>
      <c r="C85" s="164" t="s">
        <v>626</v>
      </c>
      <c r="D85" s="164">
        <v>140</v>
      </c>
    </row>
    <row r="86" s="164" customFormat="true" spans="1:4">
      <c r="A86" s="164">
        <v>85</v>
      </c>
      <c r="B86" s="164" t="s">
        <v>669</v>
      </c>
      <c r="C86" s="164" t="s">
        <v>182</v>
      </c>
      <c r="D86" s="164">
        <v>28</v>
      </c>
    </row>
    <row r="87" s="164" customFormat="true" spans="1:4">
      <c r="A87" s="164">
        <v>86</v>
      </c>
      <c r="B87" s="164" t="s">
        <v>669</v>
      </c>
      <c r="C87" s="164" t="s">
        <v>627</v>
      </c>
      <c r="D87" s="164">
        <v>55</v>
      </c>
    </row>
    <row r="88" s="164" customFormat="true" spans="1:4">
      <c r="A88" s="164">
        <v>87</v>
      </c>
      <c r="B88" s="164" t="s">
        <v>670</v>
      </c>
      <c r="C88" s="164" t="s">
        <v>631</v>
      </c>
      <c r="D88" s="164">
        <v>956</v>
      </c>
    </row>
    <row r="89" s="164" customFormat="true" spans="1:4">
      <c r="A89" s="164">
        <v>88</v>
      </c>
      <c r="B89" s="164" t="s">
        <v>670</v>
      </c>
      <c r="C89" s="164" t="s">
        <v>630</v>
      </c>
      <c r="D89" s="164">
        <v>1160</v>
      </c>
    </row>
    <row r="90" s="164" customFormat="true" spans="1:4">
      <c r="A90" s="164">
        <v>89</v>
      </c>
      <c r="B90" s="164" t="s">
        <v>670</v>
      </c>
      <c r="C90" s="164" t="s">
        <v>31</v>
      </c>
      <c r="D90" s="164">
        <v>432</v>
      </c>
    </row>
    <row r="91" s="164" customFormat="true" spans="1:4">
      <c r="A91" s="164">
        <v>90</v>
      </c>
      <c r="B91" s="164" t="s">
        <v>670</v>
      </c>
      <c r="C91" s="164" t="s">
        <v>269</v>
      </c>
      <c r="D91" s="164">
        <v>2351</v>
      </c>
    </row>
    <row r="92" s="164" customFormat="true" spans="1:4">
      <c r="A92" s="164">
        <v>91</v>
      </c>
      <c r="B92" s="164" t="s">
        <v>670</v>
      </c>
      <c r="C92" s="164" t="s">
        <v>731</v>
      </c>
      <c r="D92" s="164">
        <v>83</v>
      </c>
    </row>
    <row r="93" s="164" customFormat="true" spans="1:4">
      <c r="A93" s="164">
        <v>92</v>
      </c>
      <c r="B93" s="164" t="s">
        <v>670</v>
      </c>
      <c r="C93" s="164" t="s">
        <v>629</v>
      </c>
      <c r="D93" s="164">
        <v>45</v>
      </c>
    </row>
    <row r="94" s="164" customFormat="true" spans="1:4">
      <c r="A94" s="164">
        <v>93</v>
      </c>
      <c r="B94" s="164" t="s">
        <v>17</v>
      </c>
      <c r="C94" s="164" t="s">
        <v>635</v>
      </c>
      <c r="D94" s="164">
        <v>132</v>
      </c>
    </row>
    <row r="95" s="164" customFormat="true" spans="1:4">
      <c r="A95" s="164">
        <v>94</v>
      </c>
      <c r="B95" s="164" t="s">
        <v>17</v>
      </c>
      <c r="C95" s="164" t="s">
        <v>636</v>
      </c>
      <c r="D95" s="164">
        <v>31</v>
      </c>
    </row>
    <row r="96" s="164" customFormat="true" spans="1:4">
      <c r="A96" s="164">
        <v>95</v>
      </c>
      <c r="B96" s="164" t="s">
        <v>17</v>
      </c>
      <c r="C96" s="164" t="s">
        <v>637</v>
      </c>
      <c r="D96" s="164">
        <v>520</v>
      </c>
    </row>
    <row r="97" s="164" customFormat="true" spans="1:4">
      <c r="A97" s="164">
        <v>96</v>
      </c>
      <c r="B97" s="164" t="s">
        <v>17</v>
      </c>
      <c r="C97" s="164" t="s">
        <v>638</v>
      </c>
      <c r="D97" s="164">
        <v>78</v>
      </c>
    </row>
    <row r="98" s="164" customFormat="true" spans="1:4">
      <c r="A98" s="164">
        <v>97</v>
      </c>
      <c r="B98" s="164" t="s">
        <v>17</v>
      </c>
      <c r="C98" s="164" t="s">
        <v>633</v>
      </c>
      <c r="D98" s="164">
        <v>650</v>
      </c>
    </row>
    <row r="99" s="164" customFormat="true" spans="1:4">
      <c r="A99" s="164">
        <v>98</v>
      </c>
      <c r="B99" s="164" t="s">
        <v>17</v>
      </c>
      <c r="C99" s="164" t="s">
        <v>32</v>
      </c>
      <c r="D99" s="164">
        <v>5217</v>
      </c>
    </row>
    <row r="100" s="164" customFormat="true" spans="1:4">
      <c r="A100" s="164">
        <v>99</v>
      </c>
      <c r="B100" s="164" t="s">
        <v>17</v>
      </c>
      <c r="C100" s="164" t="s">
        <v>282</v>
      </c>
      <c r="D100" s="164">
        <v>710</v>
      </c>
    </row>
    <row r="101" s="164" customFormat="true" spans="1:4">
      <c r="A101" s="164">
        <v>100</v>
      </c>
      <c r="B101" s="164" t="s">
        <v>17</v>
      </c>
      <c r="C101" s="164" t="s">
        <v>280</v>
      </c>
      <c r="D101" s="164">
        <v>902</v>
      </c>
    </row>
    <row r="102" s="164" customFormat="true" spans="1:4">
      <c r="A102" s="164">
        <v>101</v>
      </c>
      <c r="B102" s="164" t="s">
        <v>17</v>
      </c>
      <c r="C102" s="164" t="s">
        <v>634</v>
      </c>
      <c r="D102" s="164">
        <v>632</v>
      </c>
    </row>
    <row r="103" s="164" customFormat="true" spans="1:4">
      <c r="A103" s="164">
        <v>102</v>
      </c>
      <c r="B103" s="164" t="s">
        <v>17</v>
      </c>
      <c r="C103" s="164" t="s">
        <v>732</v>
      </c>
      <c r="D103" s="164">
        <v>12</v>
      </c>
    </row>
    <row r="104" s="164" customFormat="true" spans="1:4">
      <c r="A104" s="164">
        <v>103</v>
      </c>
      <c r="B104" s="164" t="s">
        <v>671</v>
      </c>
      <c r="C104" s="164" t="s">
        <v>641</v>
      </c>
      <c r="D104" s="164">
        <v>53</v>
      </c>
    </row>
    <row r="105" s="164" customFormat="true" spans="1:4">
      <c r="A105" s="164">
        <v>104</v>
      </c>
      <c r="B105" s="164" t="s">
        <v>671</v>
      </c>
      <c r="C105" s="164" t="s">
        <v>643</v>
      </c>
      <c r="D105" s="164">
        <v>90</v>
      </c>
    </row>
    <row r="106" s="164" customFormat="true" spans="1:4">
      <c r="A106" s="164">
        <v>105</v>
      </c>
      <c r="B106" s="164" t="s">
        <v>671</v>
      </c>
      <c r="C106" s="164" t="s">
        <v>290</v>
      </c>
      <c r="D106" s="164">
        <v>936</v>
      </c>
    </row>
    <row r="107" s="164" customFormat="true" spans="1:4">
      <c r="A107" s="164">
        <v>106</v>
      </c>
      <c r="B107" s="164" t="s">
        <v>671</v>
      </c>
      <c r="C107" s="164" t="s">
        <v>292</v>
      </c>
      <c r="D107" s="164">
        <v>547</v>
      </c>
    </row>
    <row r="108" s="164" customFormat="true" spans="1:4">
      <c r="A108" s="164">
        <v>107</v>
      </c>
      <c r="B108" s="164" t="s">
        <v>671</v>
      </c>
      <c r="C108" s="164" t="s">
        <v>642</v>
      </c>
      <c r="D108" s="164">
        <v>127</v>
      </c>
    </row>
    <row r="109" s="164" customFormat="true" spans="1:4">
      <c r="A109" s="164">
        <v>108</v>
      </c>
      <c r="B109" s="164" t="s">
        <v>671</v>
      </c>
      <c r="C109" s="164" t="s">
        <v>639</v>
      </c>
      <c r="D109" s="164">
        <v>53</v>
      </c>
    </row>
    <row r="110" s="164" customFormat="true" spans="1:4">
      <c r="A110" s="164">
        <v>109</v>
      </c>
      <c r="B110" s="164" t="s">
        <v>671</v>
      </c>
      <c r="C110" s="164" t="s">
        <v>640</v>
      </c>
      <c r="D110" s="164">
        <v>300</v>
      </c>
    </row>
    <row r="111" s="164" customFormat="true" spans="1:4">
      <c r="A111" s="164">
        <v>110</v>
      </c>
      <c r="B111" s="164" t="s">
        <v>19</v>
      </c>
      <c r="C111" s="164" t="s">
        <v>195</v>
      </c>
      <c r="D111" s="164">
        <v>29</v>
      </c>
    </row>
    <row r="112" s="164" customFormat="true" spans="1:4">
      <c r="A112" s="164">
        <v>111</v>
      </c>
      <c r="B112" s="164" t="s">
        <v>19</v>
      </c>
      <c r="C112" s="164" t="s">
        <v>196</v>
      </c>
      <c r="D112" s="164">
        <v>31</v>
      </c>
    </row>
    <row r="113" s="164" customFormat="true" spans="1:4">
      <c r="A113" s="164">
        <v>112</v>
      </c>
      <c r="B113" s="164" t="s">
        <v>19</v>
      </c>
      <c r="C113" s="164" t="s">
        <v>199</v>
      </c>
      <c r="D113" s="164">
        <v>52</v>
      </c>
    </row>
    <row r="114" s="164" customFormat="true" spans="1:4">
      <c r="A114" s="164">
        <v>113</v>
      </c>
      <c r="B114" s="164" t="s">
        <v>19</v>
      </c>
      <c r="C114" s="164" t="s">
        <v>203</v>
      </c>
      <c r="D114" s="164">
        <v>157</v>
      </c>
    </row>
    <row r="115" s="164" customFormat="true" spans="1:4">
      <c r="A115" s="164">
        <v>114</v>
      </c>
      <c r="B115" s="164" t="s">
        <v>19</v>
      </c>
      <c r="C115" s="164" t="s">
        <v>201</v>
      </c>
      <c r="D115" s="164">
        <v>55</v>
      </c>
    </row>
    <row r="116" s="164" customFormat="true" spans="1:4">
      <c r="A116" s="164">
        <v>115</v>
      </c>
      <c r="B116" s="164" t="s">
        <v>19</v>
      </c>
      <c r="C116" s="164" t="s">
        <v>205</v>
      </c>
      <c r="D116" s="164">
        <v>113</v>
      </c>
    </row>
    <row r="117" s="164" customFormat="true" spans="1:4">
      <c r="A117" s="164">
        <v>116</v>
      </c>
      <c r="B117" s="164" t="s">
        <v>19</v>
      </c>
      <c r="C117" s="164" t="s">
        <v>198</v>
      </c>
      <c r="D117" s="164">
        <v>119</v>
      </c>
    </row>
    <row r="118" s="164" customFormat="true" spans="1:4">
      <c r="A118" s="164">
        <v>117</v>
      </c>
      <c r="B118" s="164" t="s">
        <v>19</v>
      </c>
      <c r="C118" s="164" t="s">
        <v>197</v>
      </c>
      <c r="D118" s="164">
        <v>155</v>
      </c>
    </row>
    <row r="119" s="164" customFormat="true" spans="1:4">
      <c r="A119" s="164">
        <v>118</v>
      </c>
      <c r="B119" s="164" t="s">
        <v>19</v>
      </c>
      <c r="C119" s="164" t="s">
        <v>733</v>
      </c>
      <c r="D119" s="164">
        <v>44</v>
      </c>
    </row>
    <row r="120" s="164" customFormat="true" spans="1:4">
      <c r="A120" s="164">
        <v>119</v>
      </c>
      <c r="B120" s="164" t="s">
        <v>672</v>
      </c>
      <c r="C120" s="164" t="s">
        <v>645</v>
      </c>
      <c r="D120" s="164">
        <v>314</v>
      </c>
    </row>
    <row r="121" s="164" customFormat="true" spans="1:4">
      <c r="A121" s="164">
        <v>120</v>
      </c>
      <c r="B121" s="164" t="s">
        <v>672</v>
      </c>
      <c r="C121" s="164" t="s">
        <v>646</v>
      </c>
      <c r="D121" s="164">
        <v>227</v>
      </c>
    </row>
    <row r="122" s="164" customFormat="true" spans="1:4">
      <c r="A122" s="164">
        <v>121</v>
      </c>
      <c r="B122" s="164" t="s">
        <v>672</v>
      </c>
      <c r="C122" s="164" t="s">
        <v>33</v>
      </c>
      <c r="D122" s="164">
        <v>91</v>
      </c>
    </row>
    <row r="123" s="164" customFormat="true" spans="1:4">
      <c r="A123" s="164">
        <v>122</v>
      </c>
      <c r="B123" s="164" t="s">
        <v>672</v>
      </c>
      <c r="C123" s="164" t="s">
        <v>648</v>
      </c>
      <c r="D123" s="164">
        <v>173</v>
      </c>
    </row>
    <row r="124" s="164" customFormat="true" spans="1:4">
      <c r="A124" s="164">
        <v>123</v>
      </c>
      <c r="B124" s="164" t="s">
        <v>672</v>
      </c>
      <c r="C124" s="164" t="s">
        <v>649</v>
      </c>
      <c r="D124" s="164">
        <v>99</v>
      </c>
    </row>
    <row r="125" s="164" customFormat="true" spans="1:4">
      <c r="A125" s="164">
        <v>124</v>
      </c>
      <c r="B125" s="164" t="s">
        <v>672</v>
      </c>
      <c r="C125" s="164" t="s">
        <v>650</v>
      </c>
      <c r="D125" s="164">
        <v>277</v>
      </c>
    </row>
    <row r="126" s="164" customFormat="true" spans="1:4">
      <c r="A126" s="164">
        <v>125</v>
      </c>
      <c r="B126" s="164" t="s">
        <v>672</v>
      </c>
      <c r="C126" s="164" t="s">
        <v>301</v>
      </c>
      <c r="D126" s="164">
        <v>128</v>
      </c>
    </row>
    <row r="127" s="164" customFormat="true" spans="1:4">
      <c r="A127" s="164">
        <v>126</v>
      </c>
      <c r="B127" s="164" t="s">
        <v>672</v>
      </c>
      <c r="C127" s="164" t="s">
        <v>647</v>
      </c>
      <c r="D127" s="164">
        <v>126</v>
      </c>
    </row>
    <row r="128" s="164" customFormat="true" spans="1:4">
      <c r="A128" s="164">
        <v>127</v>
      </c>
      <c r="B128" s="164" t="s">
        <v>673</v>
      </c>
      <c r="C128" s="164" t="s">
        <v>653</v>
      </c>
      <c r="D128" s="164">
        <v>104</v>
      </c>
    </row>
    <row r="129" s="164" customFormat="true" spans="1:4">
      <c r="A129" s="164">
        <v>128</v>
      </c>
      <c r="B129" s="164" t="s">
        <v>673</v>
      </c>
      <c r="C129" s="164" t="s">
        <v>652</v>
      </c>
      <c r="D129" s="164">
        <v>441</v>
      </c>
    </row>
    <row r="130" s="164" customFormat="true" spans="1:4">
      <c r="A130" s="164">
        <v>129</v>
      </c>
      <c r="B130" s="164" t="s">
        <v>673</v>
      </c>
      <c r="C130" s="164" t="s">
        <v>311</v>
      </c>
      <c r="D130" s="164">
        <v>731</v>
      </c>
    </row>
    <row r="131" s="164" customFormat="true" spans="1:4">
      <c r="A131" s="164">
        <v>130</v>
      </c>
      <c r="B131" s="164" t="s">
        <v>673</v>
      </c>
      <c r="C131" s="164" t="s">
        <v>651</v>
      </c>
      <c r="D131" s="164">
        <v>6</v>
      </c>
    </row>
    <row r="132" s="164" customFormat="true" spans="1:4">
      <c r="A132" s="164">
        <v>131</v>
      </c>
      <c r="B132" s="164" t="s">
        <v>674</v>
      </c>
      <c r="C132" s="164" t="s">
        <v>654</v>
      </c>
      <c r="D132" s="164">
        <v>427</v>
      </c>
    </row>
    <row r="133" s="164" customFormat="true" spans="1:4">
      <c r="A133" s="164">
        <v>132</v>
      </c>
      <c r="B133" s="164" t="s">
        <v>674</v>
      </c>
      <c r="C133" s="164" t="s">
        <v>655</v>
      </c>
      <c r="D133" s="164">
        <v>406</v>
      </c>
    </row>
    <row r="134" s="164" customFormat="true" spans="1:4">
      <c r="A134" s="164">
        <v>133</v>
      </c>
      <c r="B134" s="164" t="s">
        <v>674</v>
      </c>
      <c r="C134" s="164" t="s">
        <v>322</v>
      </c>
      <c r="D134" s="164">
        <v>914</v>
      </c>
    </row>
    <row r="135" s="164" customFormat="true" spans="1:4">
      <c r="A135" s="164">
        <v>134</v>
      </c>
      <c r="B135" s="164" t="s">
        <v>674</v>
      </c>
      <c r="C135" s="164" t="s">
        <v>318</v>
      </c>
      <c r="D135" s="164">
        <v>2851</v>
      </c>
    </row>
    <row r="136" s="164" customFormat="true" spans="1:4">
      <c r="A136" s="164">
        <v>135</v>
      </c>
      <c r="B136" s="164" t="s">
        <v>674</v>
      </c>
      <c r="C136" s="164" t="s">
        <v>320</v>
      </c>
      <c r="D136" s="164">
        <v>1545</v>
      </c>
    </row>
    <row r="137" s="164" customFormat="true" spans="1:4">
      <c r="A137" s="164">
        <v>136</v>
      </c>
      <c r="B137" s="164" t="s">
        <v>675</v>
      </c>
      <c r="C137" s="164" t="s">
        <v>656</v>
      </c>
      <c r="D137" s="164">
        <v>334</v>
      </c>
    </row>
    <row r="138" s="164" customFormat="true" spans="1:4">
      <c r="A138" s="164">
        <v>137</v>
      </c>
      <c r="B138" s="164" t="s">
        <v>675</v>
      </c>
      <c r="C138" s="164" t="s">
        <v>24</v>
      </c>
      <c r="D138" s="164">
        <v>240</v>
      </c>
    </row>
    <row r="139" s="164" customFormat="true" spans="1:4">
      <c r="A139" s="164">
        <v>138</v>
      </c>
      <c r="B139" s="164" t="s">
        <v>675</v>
      </c>
      <c r="C139" s="164" t="s">
        <v>34</v>
      </c>
      <c r="D139" s="164">
        <v>326</v>
      </c>
    </row>
    <row r="140" s="164" customFormat="true" spans="1:4">
      <c r="A140" s="164">
        <v>139</v>
      </c>
      <c r="B140" s="164" t="s">
        <v>675</v>
      </c>
      <c r="C140" s="164" t="s">
        <v>657</v>
      </c>
      <c r="D140" s="164">
        <v>225</v>
      </c>
    </row>
    <row r="141" s="164" customFormat="true" spans="1:4">
      <c r="A141" s="164">
        <v>140</v>
      </c>
      <c r="B141" s="164" t="s">
        <v>675</v>
      </c>
      <c r="C141" s="164" t="s">
        <v>328</v>
      </c>
      <c r="D141" s="164">
        <v>167</v>
      </c>
    </row>
  </sheetData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1"/>
  <sheetViews>
    <sheetView workbookViewId="0">
      <selection activeCell="B14" sqref="B14"/>
    </sheetView>
  </sheetViews>
  <sheetFormatPr defaultColWidth="10" defaultRowHeight="18" outlineLevelCol="7"/>
  <cols>
    <col min="1" max="1" width="36.75" style="138" customWidth="true"/>
    <col min="2" max="2" width="16.75" style="139" customWidth="true"/>
    <col min="3" max="4" width="24.125" style="138" customWidth="true"/>
    <col min="5" max="5" width="27.5" style="140" customWidth="true"/>
    <col min="6" max="6" width="26.375" style="140" customWidth="true"/>
    <col min="7" max="7" width="17" style="138" customWidth="true"/>
    <col min="8" max="8" width="17.375" style="141" customWidth="true"/>
    <col min="9" max="16384" width="8" style="138"/>
  </cols>
  <sheetData>
    <row r="1" s="138" customFormat="true" ht="27" customHeight="true" spans="1:8">
      <c r="A1" s="142"/>
      <c r="B1" s="143" t="s">
        <v>738</v>
      </c>
      <c r="C1" s="144" t="s">
        <v>739</v>
      </c>
      <c r="D1" s="145"/>
      <c r="E1" s="145"/>
      <c r="F1" s="145"/>
      <c r="G1" s="148" t="s">
        <v>740</v>
      </c>
      <c r="H1" s="157"/>
    </row>
    <row r="2" s="138" customFormat="true" ht="47" customHeight="true" spans="1:8">
      <c r="A2" s="146"/>
      <c r="B2" s="147"/>
      <c r="C2" s="148" t="s">
        <v>741</v>
      </c>
      <c r="D2" s="148"/>
      <c r="E2" s="158" t="s">
        <v>742</v>
      </c>
      <c r="F2" s="159"/>
      <c r="G2" s="148"/>
      <c r="H2" s="160" t="s">
        <v>743</v>
      </c>
    </row>
    <row r="3" s="138" customFormat="true" spans="1:8">
      <c r="A3" s="149"/>
      <c r="B3" s="150" t="s">
        <v>744</v>
      </c>
      <c r="C3" s="148" t="s">
        <v>745</v>
      </c>
      <c r="D3" s="151" t="s">
        <v>744</v>
      </c>
      <c r="E3" s="161" t="s">
        <v>745</v>
      </c>
      <c r="F3" s="151" t="s">
        <v>746</v>
      </c>
      <c r="G3" s="156" t="s">
        <v>745</v>
      </c>
      <c r="H3" s="162"/>
    </row>
    <row r="4" s="138" customFormat="true" spans="1:8">
      <c r="A4" s="149"/>
      <c r="B4" s="152" t="s">
        <v>747</v>
      </c>
      <c r="C4" s="148" t="s">
        <v>748</v>
      </c>
      <c r="D4" s="144" t="s">
        <v>749</v>
      </c>
      <c r="E4" s="161" t="s">
        <v>750</v>
      </c>
      <c r="F4" s="144" t="s">
        <v>751</v>
      </c>
      <c r="G4" s="148" t="s">
        <v>752</v>
      </c>
      <c r="H4" s="162" t="s">
        <v>753</v>
      </c>
    </row>
    <row r="5" s="138" customFormat="true" spans="1:8">
      <c r="A5" s="153"/>
      <c r="B5" s="154">
        <f>SUM(D5,F5,G5)</f>
        <v>401226</v>
      </c>
      <c r="C5" s="155">
        <f>SUM(C6:C121)</f>
        <v>4743</v>
      </c>
      <c r="D5" s="155">
        <f>SUM(D6:D121)</f>
        <v>54959</v>
      </c>
      <c r="E5" s="155">
        <f>SUM(E6:E121)</f>
        <v>1267</v>
      </c>
      <c r="F5" s="155">
        <f>E5*30*9</f>
        <v>342090</v>
      </c>
      <c r="G5" s="155">
        <f>SUM(G6:G121)</f>
        <v>4177</v>
      </c>
      <c r="H5" s="162">
        <f>B5/30</f>
        <v>13374.2</v>
      </c>
    </row>
    <row r="6" s="138" customFormat="true" spans="1:8">
      <c r="A6" s="156" t="s">
        <v>337</v>
      </c>
      <c r="B6" s="154">
        <f t="shared" ref="B6:B61" si="0">SUM(D6,F6,G6)</f>
        <v>25289</v>
      </c>
      <c r="C6" s="155">
        <v>122</v>
      </c>
      <c r="D6" s="155">
        <v>914</v>
      </c>
      <c r="E6" s="155">
        <v>90</v>
      </c>
      <c r="F6" s="155">
        <f t="shared" ref="F6:F61" si="1">E6*30*9</f>
        <v>24300</v>
      </c>
      <c r="G6" s="163">
        <v>75</v>
      </c>
      <c r="H6" s="162">
        <f t="shared" ref="H6:H35" si="2">B6/30</f>
        <v>842.966666666667</v>
      </c>
    </row>
    <row r="7" s="138" customFormat="true" spans="1:8">
      <c r="A7" s="148" t="s">
        <v>604</v>
      </c>
      <c r="B7" s="154">
        <f t="shared" si="0"/>
        <v>1349</v>
      </c>
      <c r="C7" s="155">
        <v>35</v>
      </c>
      <c r="D7" s="155">
        <v>269</v>
      </c>
      <c r="E7" s="155">
        <v>4</v>
      </c>
      <c r="F7" s="155">
        <f t="shared" si="1"/>
        <v>1080</v>
      </c>
      <c r="G7" s="163">
        <v>0</v>
      </c>
      <c r="H7" s="162">
        <f t="shared" si="2"/>
        <v>44.9666666666667</v>
      </c>
    </row>
    <row r="8" s="138" customFormat="true" spans="1:8">
      <c r="A8" s="148" t="s">
        <v>605</v>
      </c>
      <c r="B8" s="154">
        <f t="shared" si="0"/>
        <v>1724</v>
      </c>
      <c r="C8" s="155">
        <v>19</v>
      </c>
      <c r="D8" s="155">
        <v>102</v>
      </c>
      <c r="E8" s="155">
        <v>6</v>
      </c>
      <c r="F8" s="155">
        <f t="shared" si="1"/>
        <v>1620</v>
      </c>
      <c r="G8" s="163">
        <v>2</v>
      </c>
      <c r="H8" s="162">
        <f t="shared" si="2"/>
        <v>57.4666666666667</v>
      </c>
    </row>
    <row r="9" s="138" customFormat="true" spans="1:8">
      <c r="A9" s="148" t="s">
        <v>216</v>
      </c>
      <c r="B9" s="154">
        <f t="shared" si="0"/>
        <v>6</v>
      </c>
      <c r="C9" s="155">
        <v>2</v>
      </c>
      <c r="D9" s="155">
        <v>3</v>
      </c>
      <c r="E9" s="155">
        <v>0</v>
      </c>
      <c r="F9" s="155">
        <f t="shared" si="1"/>
        <v>0</v>
      </c>
      <c r="G9" s="163">
        <v>3</v>
      </c>
      <c r="H9" s="162">
        <f t="shared" si="2"/>
        <v>0.2</v>
      </c>
    </row>
    <row r="10" s="138" customFormat="true" spans="1:8">
      <c r="A10" s="148" t="s">
        <v>606</v>
      </c>
      <c r="B10" s="154">
        <f t="shared" si="0"/>
        <v>3</v>
      </c>
      <c r="C10" s="155">
        <v>0</v>
      </c>
      <c r="D10" s="155">
        <v>0</v>
      </c>
      <c r="E10" s="155">
        <v>0</v>
      </c>
      <c r="F10" s="155">
        <f t="shared" si="1"/>
        <v>0</v>
      </c>
      <c r="G10" s="163">
        <v>3</v>
      </c>
      <c r="H10" s="162">
        <f t="shared" si="2"/>
        <v>0.1</v>
      </c>
    </row>
    <row r="11" s="138" customFormat="true" spans="1:8">
      <c r="A11" s="148" t="s">
        <v>601</v>
      </c>
      <c r="B11" s="154">
        <f t="shared" si="0"/>
        <v>0</v>
      </c>
      <c r="C11" s="155">
        <v>0</v>
      </c>
      <c r="D11" s="155">
        <v>0</v>
      </c>
      <c r="E11" s="155">
        <v>0</v>
      </c>
      <c r="F11" s="155">
        <f t="shared" si="1"/>
        <v>0</v>
      </c>
      <c r="G11" s="163">
        <v>0</v>
      </c>
      <c r="H11" s="162">
        <f t="shared" si="2"/>
        <v>0</v>
      </c>
    </row>
    <row r="12" s="138" customFormat="true" spans="1:8">
      <c r="A12" s="148" t="s">
        <v>603</v>
      </c>
      <c r="B12" s="154">
        <f t="shared" si="0"/>
        <v>0</v>
      </c>
      <c r="C12" s="155">
        <v>0</v>
      </c>
      <c r="D12" s="155">
        <v>0</v>
      </c>
      <c r="E12" s="155">
        <v>0</v>
      </c>
      <c r="F12" s="155">
        <f t="shared" si="1"/>
        <v>0</v>
      </c>
      <c r="G12" s="163">
        <v>0</v>
      </c>
      <c r="H12" s="162">
        <f t="shared" si="2"/>
        <v>0</v>
      </c>
    </row>
    <row r="13" s="138" customFormat="true" spans="1:8">
      <c r="A13" s="148" t="s">
        <v>602</v>
      </c>
      <c r="B13" s="154">
        <f t="shared" si="0"/>
        <v>0</v>
      </c>
      <c r="C13" s="155">
        <v>0</v>
      </c>
      <c r="D13" s="155">
        <v>0</v>
      </c>
      <c r="E13" s="155">
        <v>0</v>
      </c>
      <c r="F13" s="155">
        <f t="shared" si="1"/>
        <v>0</v>
      </c>
      <c r="G13" s="163">
        <v>0</v>
      </c>
      <c r="H13" s="162">
        <f t="shared" si="2"/>
        <v>0</v>
      </c>
    </row>
    <row r="14" s="138" customFormat="true" spans="1:8">
      <c r="A14" s="156" t="s">
        <v>338</v>
      </c>
      <c r="B14" s="154">
        <f t="shared" si="0"/>
        <v>13703</v>
      </c>
      <c r="C14" s="155">
        <v>252</v>
      </c>
      <c r="D14" s="155">
        <v>1731</v>
      </c>
      <c r="E14" s="155">
        <v>44</v>
      </c>
      <c r="F14" s="155">
        <f t="shared" si="1"/>
        <v>11880</v>
      </c>
      <c r="G14" s="163">
        <v>92</v>
      </c>
      <c r="H14" s="162">
        <f t="shared" si="2"/>
        <v>456.766666666667</v>
      </c>
    </row>
    <row r="15" s="138" customFormat="true" spans="1:8">
      <c r="A15" s="148" t="s">
        <v>607</v>
      </c>
      <c r="B15" s="154">
        <f t="shared" si="0"/>
        <v>682</v>
      </c>
      <c r="C15" s="155">
        <v>30</v>
      </c>
      <c r="D15" s="155">
        <v>412</v>
      </c>
      <c r="E15" s="155">
        <v>1</v>
      </c>
      <c r="F15" s="155">
        <f t="shared" si="1"/>
        <v>270</v>
      </c>
      <c r="G15" s="163">
        <v>0</v>
      </c>
      <c r="H15" s="162">
        <f t="shared" si="2"/>
        <v>22.7333333333333</v>
      </c>
    </row>
    <row r="16" s="138" customFormat="true" spans="1:8">
      <c r="A16" s="148" t="s">
        <v>230</v>
      </c>
      <c r="B16" s="154">
        <f t="shared" si="0"/>
        <v>3618</v>
      </c>
      <c r="C16" s="155">
        <v>4</v>
      </c>
      <c r="D16" s="155">
        <v>102</v>
      </c>
      <c r="E16" s="155">
        <v>13</v>
      </c>
      <c r="F16" s="155">
        <f t="shared" si="1"/>
        <v>3510</v>
      </c>
      <c r="G16" s="163">
        <v>6</v>
      </c>
      <c r="H16" s="162">
        <f t="shared" si="2"/>
        <v>120.6</v>
      </c>
    </row>
    <row r="17" s="138" customFormat="true" spans="1:8">
      <c r="A17" s="148" t="s">
        <v>229</v>
      </c>
      <c r="B17" s="154">
        <f t="shared" si="0"/>
        <v>734</v>
      </c>
      <c r="C17" s="155">
        <v>9</v>
      </c>
      <c r="D17" s="155">
        <v>194</v>
      </c>
      <c r="E17" s="155">
        <v>2</v>
      </c>
      <c r="F17" s="155">
        <f t="shared" si="1"/>
        <v>540</v>
      </c>
      <c r="G17" s="163">
        <v>0</v>
      </c>
      <c r="H17" s="162">
        <f t="shared" si="2"/>
        <v>24.4666666666667</v>
      </c>
    </row>
    <row r="18" s="138" customFormat="true" spans="1:8">
      <c r="A18" s="148" t="s">
        <v>610</v>
      </c>
      <c r="B18" s="154">
        <f t="shared" si="0"/>
        <v>2968</v>
      </c>
      <c r="C18" s="155">
        <v>11</v>
      </c>
      <c r="D18" s="155">
        <v>525</v>
      </c>
      <c r="E18" s="155">
        <v>9</v>
      </c>
      <c r="F18" s="155">
        <f t="shared" si="1"/>
        <v>2430</v>
      </c>
      <c r="G18" s="163">
        <v>13</v>
      </c>
      <c r="H18" s="162">
        <f t="shared" si="2"/>
        <v>98.9333333333333</v>
      </c>
    </row>
    <row r="19" s="138" customFormat="true" spans="1:8">
      <c r="A19" s="148" t="s">
        <v>609</v>
      </c>
      <c r="B19" s="154">
        <f t="shared" si="0"/>
        <v>333</v>
      </c>
      <c r="C19" s="155">
        <v>10</v>
      </c>
      <c r="D19" s="155">
        <v>45</v>
      </c>
      <c r="E19" s="155">
        <v>1</v>
      </c>
      <c r="F19" s="155">
        <f t="shared" si="1"/>
        <v>270</v>
      </c>
      <c r="G19" s="163">
        <v>18</v>
      </c>
      <c r="H19" s="162">
        <f t="shared" si="2"/>
        <v>11.1</v>
      </c>
    </row>
    <row r="20" s="138" customFormat="true" spans="1:8">
      <c r="A20" s="148" t="s">
        <v>227</v>
      </c>
      <c r="B20" s="154">
        <f t="shared" si="0"/>
        <v>337</v>
      </c>
      <c r="C20" s="155">
        <v>9</v>
      </c>
      <c r="D20" s="155">
        <v>65</v>
      </c>
      <c r="E20" s="155">
        <v>1</v>
      </c>
      <c r="F20" s="155">
        <f t="shared" si="1"/>
        <v>270</v>
      </c>
      <c r="G20" s="163">
        <v>2</v>
      </c>
      <c r="H20" s="162">
        <f t="shared" si="2"/>
        <v>11.2333333333333</v>
      </c>
    </row>
    <row r="21" s="138" customFormat="true" spans="1:8">
      <c r="A21" s="148" t="s">
        <v>608</v>
      </c>
      <c r="B21" s="154">
        <f t="shared" si="0"/>
        <v>1116</v>
      </c>
      <c r="C21" s="155">
        <v>12</v>
      </c>
      <c r="D21" s="155">
        <v>36</v>
      </c>
      <c r="E21" s="155">
        <v>4</v>
      </c>
      <c r="F21" s="155">
        <f t="shared" si="1"/>
        <v>1080</v>
      </c>
      <c r="G21" s="163">
        <v>0</v>
      </c>
      <c r="H21" s="162">
        <f t="shared" si="2"/>
        <v>37.2</v>
      </c>
    </row>
    <row r="22" s="138" customFormat="true" spans="1:8">
      <c r="A22" s="148" t="s">
        <v>228</v>
      </c>
      <c r="B22" s="154">
        <f t="shared" si="0"/>
        <v>1746</v>
      </c>
      <c r="C22" s="155">
        <v>26</v>
      </c>
      <c r="D22" s="155">
        <v>118</v>
      </c>
      <c r="E22" s="155">
        <v>6</v>
      </c>
      <c r="F22" s="155">
        <f t="shared" si="1"/>
        <v>1620</v>
      </c>
      <c r="G22" s="163">
        <v>8</v>
      </c>
      <c r="H22" s="162">
        <f t="shared" si="2"/>
        <v>58.2</v>
      </c>
    </row>
    <row r="23" s="138" customFormat="true" spans="1:8">
      <c r="A23" s="148" t="s">
        <v>611</v>
      </c>
      <c r="B23" s="154">
        <f t="shared" si="0"/>
        <v>2</v>
      </c>
      <c r="C23" s="155">
        <v>0</v>
      </c>
      <c r="D23" s="155">
        <v>0</v>
      </c>
      <c r="E23" s="155">
        <v>0</v>
      </c>
      <c r="F23" s="155">
        <f t="shared" si="1"/>
        <v>0</v>
      </c>
      <c r="G23" s="163">
        <v>2</v>
      </c>
      <c r="H23" s="162">
        <f t="shared" si="2"/>
        <v>0.0666666666666667</v>
      </c>
    </row>
    <row r="24" s="138" customFormat="true" spans="1:8">
      <c r="A24" s="148" t="s">
        <v>612</v>
      </c>
      <c r="B24" s="154">
        <f t="shared" si="0"/>
        <v>0</v>
      </c>
      <c r="C24" s="155">
        <v>0</v>
      </c>
      <c r="D24" s="155">
        <v>0</v>
      </c>
      <c r="E24" s="155">
        <v>0</v>
      </c>
      <c r="F24" s="155">
        <f t="shared" si="1"/>
        <v>0</v>
      </c>
      <c r="G24" s="163">
        <v>0</v>
      </c>
      <c r="H24" s="162">
        <f t="shared" si="2"/>
        <v>0</v>
      </c>
    </row>
    <row r="25" s="138" customFormat="true" spans="1:8">
      <c r="A25" s="156" t="s">
        <v>339</v>
      </c>
      <c r="B25" s="154">
        <f t="shared" si="0"/>
        <v>23840</v>
      </c>
      <c r="C25" s="155">
        <v>95</v>
      </c>
      <c r="D25" s="155">
        <v>1012</v>
      </c>
      <c r="E25" s="155">
        <v>84</v>
      </c>
      <c r="F25" s="155">
        <f t="shared" si="1"/>
        <v>22680</v>
      </c>
      <c r="G25" s="163">
        <v>148</v>
      </c>
      <c r="H25" s="162">
        <f t="shared" si="2"/>
        <v>794.666666666667</v>
      </c>
    </row>
    <row r="26" s="138" customFormat="true" spans="1:8">
      <c r="A26" s="148" t="s">
        <v>615</v>
      </c>
      <c r="B26" s="154">
        <f t="shared" si="0"/>
        <v>557</v>
      </c>
      <c r="C26" s="155">
        <v>2</v>
      </c>
      <c r="D26" s="155">
        <v>7</v>
      </c>
      <c r="E26" s="155">
        <v>2</v>
      </c>
      <c r="F26" s="155">
        <f t="shared" si="1"/>
        <v>540</v>
      </c>
      <c r="G26" s="163">
        <v>10</v>
      </c>
      <c r="H26" s="162">
        <f t="shared" si="2"/>
        <v>18.5666666666667</v>
      </c>
    </row>
    <row r="27" s="138" customFormat="true" spans="1:8">
      <c r="A27" s="148" t="s">
        <v>614</v>
      </c>
      <c r="B27" s="154">
        <f t="shared" si="0"/>
        <v>79</v>
      </c>
      <c r="C27" s="155">
        <v>0</v>
      </c>
      <c r="D27" s="155">
        <v>0</v>
      </c>
      <c r="E27" s="155">
        <v>0</v>
      </c>
      <c r="F27" s="155">
        <f t="shared" si="1"/>
        <v>0</v>
      </c>
      <c r="G27" s="163">
        <v>79</v>
      </c>
      <c r="H27" s="162">
        <f t="shared" si="2"/>
        <v>2.63333333333333</v>
      </c>
    </row>
    <row r="28" s="138" customFormat="true" spans="1:8">
      <c r="A28" s="148" t="s">
        <v>27</v>
      </c>
      <c r="B28" s="154">
        <f t="shared" si="0"/>
        <v>520</v>
      </c>
      <c r="C28" s="155">
        <v>1</v>
      </c>
      <c r="D28" s="155">
        <v>247</v>
      </c>
      <c r="E28" s="155">
        <v>1</v>
      </c>
      <c r="F28" s="155">
        <f t="shared" si="1"/>
        <v>270</v>
      </c>
      <c r="G28" s="163">
        <v>3</v>
      </c>
      <c r="H28" s="162">
        <f t="shared" si="2"/>
        <v>17.3333333333333</v>
      </c>
    </row>
    <row r="29" s="138" customFormat="true" spans="1:8">
      <c r="A29" s="148" t="s">
        <v>238</v>
      </c>
      <c r="B29" s="154">
        <f t="shared" si="0"/>
        <v>1651</v>
      </c>
      <c r="C29" s="155">
        <v>8</v>
      </c>
      <c r="D29" s="155">
        <v>274</v>
      </c>
      <c r="E29" s="155">
        <v>5</v>
      </c>
      <c r="F29" s="155">
        <f t="shared" si="1"/>
        <v>1350</v>
      </c>
      <c r="G29" s="163">
        <v>27</v>
      </c>
      <c r="H29" s="162">
        <f t="shared" si="2"/>
        <v>55.0333333333333</v>
      </c>
    </row>
    <row r="30" s="138" customFormat="true" spans="1:8">
      <c r="A30" s="148" t="s">
        <v>28</v>
      </c>
      <c r="B30" s="154">
        <f t="shared" si="0"/>
        <v>3246</v>
      </c>
      <c r="C30" s="155">
        <v>0</v>
      </c>
      <c r="D30" s="155">
        <v>0</v>
      </c>
      <c r="E30" s="155">
        <v>12</v>
      </c>
      <c r="F30" s="155">
        <f t="shared" si="1"/>
        <v>3240</v>
      </c>
      <c r="G30" s="163">
        <v>6</v>
      </c>
      <c r="H30" s="162">
        <f t="shared" si="2"/>
        <v>108.2</v>
      </c>
    </row>
    <row r="31" s="138" customFormat="true" spans="1:8">
      <c r="A31" s="148" t="s">
        <v>26</v>
      </c>
      <c r="B31" s="154">
        <f t="shared" si="0"/>
        <v>13081</v>
      </c>
      <c r="C31" s="155">
        <v>11</v>
      </c>
      <c r="D31" s="155">
        <v>1640</v>
      </c>
      <c r="E31" s="155">
        <v>42</v>
      </c>
      <c r="F31" s="155">
        <f t="shared" si="1"/>
        <v>11340</v>
      </c>
      <c r="G31" s="163">
        <v>101</v>
      </c>
      <c r="H31" s="162">
        <f t="shared" si="2"/>
        <v>436.033333333333</v>
      </c>
    </row>
    <row r="32" s="138" customFormat="true" spans="1:8">
      <c r="A32" s="148" t="s">
        <v>613</v>
      </c>
      <c r="B32" s="154">
        <f t="shared" si="0"/>
        <v>0</v>
      </c>
      <c r="C32" s="155">
        <v>0</v>
      </c>
      <c r="D32" s="155">
        <v>0</v>
      </c>
      <c r="E32" s="155">
        <v>0</v>
      </c>
      <c r="F32" s="155">
        <f t="shared" si="1"/>
        <v>0</v>
      </c>
      <c r="G32" s="163">
        <v>0</v>
      </c>
      <c r="H32" s="162">
        <f t="shared" si="2"/>
        <v>0</v>
      </c>
    </row>
    <row r="33" s="138" customFormat="true" spans="1:8">
      <c r="A33" s="156" t="s">
        <v>340</v>
      </c>
      <c r="B33" s="154">
        <f t="shared" si="0"/>
        <v>1581</v>
      </c>
      <c r="C33" s="155">
        <v>62</v>
      </c>
      <c r="D33" s="155">
        <v>180</v>
      </c>
      <c r="E33" s="155">
        <v>5</v>
      </c>
      <c r="F33" s="155">
        <f t="shared" si="1"/>
        <v>1350</v>
      </c>
      <c r="G33" s="163">
        <v>51</v>
      </c>
      <c r="H33" s="162">
        <f t="shared" si="2"/>
        <v>52.7</v>
      </c>
    </row>
    <row r="34" s="138" customFormat="true" spans="1:8">
      <c r="A34" s="148" t="s">
        <v>618</v>
      </c>
      <c r="B34" s="154">
        <f t="shared" si="0"/>
        <v>19</v>
      </c>
      <c r="C34" s="155">
        <v>6</v>
      </c>
      <c r="D34" s="155">
        <v>19</v>
      </c>
      <c r="E34" s="155">
        <v>0</v>
      </c>
      <c r="F34" s="155">
        <f t="shared" si="1"/>
        <v>0</v>
      </c>
      <c r="G34" s="163">
        <v>0</v>
      </c>
      <c r="H34" s="162">
        <f t="shared" si="2"/>
        <v>0.633333333333333</v>
      </c>
    </row>
    <row r="35" s="138" customFormat="true" spans="1:8">
      <c r="A35" s="148" t="s">
        <v>253</v>
      </c>
      <c r="B35" s="154">
        <f t="shared" si="0"/>
        <v>594</v>
      </c>
      <c r="C35" s="155">
        <v>11</v>
      </c>
      <c r="D35" s="155">
        <v>53</v>
      </c>
      <c r="E35" s="155">
        <v>2</v>
      </c>
      <c r="F35" s="155">
        <f t="shared" si="1"/>
        <v>540</v>
      </c>
      <c r="G35" s="163">
        <v>1</v>
      </c>
      <c r="H35" s="162">
        <f t="shared" si="2"/>
        <v>19.8</v>
      </c>
    </row>
    <row r="36" s="138" customFormat="true" spans="1:8">
      <c r="A36" s="148" t="s">
        <v>249</v>
      </c>
      <c r="B36" s="154">
        <f t="shared" si="0"/>
        <v>605</v>
      </c>
      <c r="C36" s="155">
        <v>17</v>
      </c>
      <c r="D36" s="155">
        <v>59</v>
      </c>
      <c r="E36" s="155">
        <v>2</v>
      </c>
      <c r="F36" s="155">
        <f t="shared" si="1"/>
        <v>540</v>
      </c>
      <c r="G36" s="163">
        <v>6</v>
      </c>
      <c r="H36" s="162">
        <f t="shared" ref="H36:H67" si="3">B36/30</f>
        <v>20.1666666666667</v>
      </c>
    </row>
    <row r="37" s="138" customFormat="true" spans="1:8">
      <c r="A37" s="148" t="s">
        <v>247</v>
      </c>
      <c r="B37" s="154">
        <f t="shared" si="0"/>
        <v>789</v>
      </c>
      <c r="C37" s="155">
        <v>39</v>
      </c>
      <c r="D37" s="155">
        <v>508</v>
      </c>
      <c r="E37" s="155">
        <v>1</v>
      </c>
      <c r="F37" s="155">
        <f t="shared" si="1"/>
        <v>270</v>
      </c>
      <c r="G37" s="163">
        <v>11</v>
      </c>
      <c r="H37" s="162">
        <f t="shared" si="3"/>
        <v>26.3</v>
      </c>
    </row>
    <row r="38" s="138" customFormat="true" spans="1:8">
      <c r="A38" s="148" t="s">
        <v>29</v>
      </c>
      <c r="B38" s="154">
        <f t="shared" si="0"/>
        <v>1646</v>
      </c>
      <c r="C38" s="155">
        <v>13</v>
      </c>
      <c r="D38" s="155">
        <v>22</v>
      </c>
      <c r="E38" s="155">
        <v>6</v>
      </c>
      <c r="F38" s="155">
        <f t="shared" si="1"/>
        <v>1620</v>
      </c>
      <c r="G38" s="163">
        <v>4</v>
      </c>
      <c r="H38" s="162">
        <f t="shared" si="3"/>
        <v>54.8666666666667</v>
      </c>
    </row>
    <row r="39" s="138" customFormat="true" spans="1:8">
      <c r="A39" s="148" t="s">
        <v>251</v>
      </c>
      <c r="B39" s="154">
        <f t="shared" si="0"/>
        <v>435</v>
      </c>
      <c r="C39" s="155">
        <v>18</v>
      </c>
      <c r="D39" s="155">
        <v>429</v>
      </c>
      <c r="E39" s="155">
        <v>0</v>
      </c>
      <c r="F39" s="155">
        <f t="shared" si="1"/>
        <v>0</v>
      </c>
      <c r="G39" s="163">
        <v>6</v>
      </c>
      <c r="H39" s="162">
        <f t="shared" si="3"/>
        <v>14.5</v>
      </c>
    </row>
    <row r="40" s="138" customFormat="true" spans="1:8">
      <c r="A40" s="148" t="s">
        <v>617</v>
      </c>
      <c r="B40" s="154">
        <f t="shared" si="0"/>
        <v>2670</v>
      </c>
      <c r="C40" s="155">
        <v>2</v>
      </c>
      <c r="D40" s="155">
        <v>240</v>
      </c>
      <c r="E40" s="155">
        <v>9</v>
      </c>
      <c r="F40" s="155">
        <f t="shared" si="1"/>
        <v>2430</v>
      </c>
      <c r="G40" s="163">
        <v>0</v>
      </c>
      <c r="H40" s="162">
        <f t="shared" si="3"/>
        <v>89</v>
      </c>
    </row>
    <row r="41" s="138" customFormat="true" spans="1:8">
      <c r="A41" s="156" t="s">
        <v>341</v>
      </c>
      <c r="B41" s="154">
        <f t="shared" si="0"/>
        <v>23497</v>
      </c>
      <c r="C41" s="155">
        <v>721</v>
      </c>
      <c r="D41" s="155">
        <v>7711</v>
      </c>
      <c r="E41" s="155">
        <v>57</v>
      </c>
      <c r="F41" s="155">
        <f t="shared" si="1"/>
        <v>15390</v>
      </c>
      <c r="G41" s="163">
        <v>396</v>
      </c>
      <c r="H41" s="162">
        <f t="shared" si="3"/>
        <v>783.233333333333</v>
      </c>
    </row>
    <row r="42" s="138" customFormat="true" spans="1:8">
      <c r="A42" s="148" t="s">
        <v>189</v>
      </c>
      <c r="B42" s="154">
        <f t="shared" si="0"/>
        <v>5333</v>
      </c>
      <c r="C42" s="155">
        <v>123</v>
      </c>
      <c r="D42" s="155">
        <v>2268</v>
      </c>
      <c r="E42" s="155">
        <v>11</v>
      </c>
      <c r="F42" s="155">
        <f t="shared" si="1"/>
        <v>2970</v>
      </c>
      <c r="G42" s="163">
        <v>95</v>
      </c>
      <c r="H42" s="162">
        <f t="shared" si="3"/>
        <v>177.766666666667</v>
      </c>
    </row>
    <row r="43" s="138" customFormat="true" spans="1:8">
      <c r="A43" s="148" t="s">
        <v>621</v>
      </c>
      <c r="B43" s="154">
        <f t="shared" si="0"/>
        <v>2884</v>
      </c>
      <c r="C43" s="155">
        <v>67</v>
      </c>
      <c r="D43" s="155">
        <v>430</v>
      </c>
      <c r="E43" s="155">
        <v>9</v>
      </c>
      <c r="F43" s="155">
        <f t="shared" si="1"/>
        <v>2430</v>
      </c>
      <c r="G43" s="163">
        <v>24</v>
      </c>
      <c r="H43" s="162">
        <f t="shared" si="3"/>
        <v>96.1333333333333</v>
      </c>
    </row>
    <row r="44" s="138" customFormat="true" spans="1:8">
      <c r="A44" s="148" t="s">
        <v>192</v>
      </c>
      <c r="B44" s="154">
        <f t="shared" si="0"/>
        <v>6630</v>
      </c>
      <c r="C44" s="155">
        <v>185</v>
      </c>
      <c r="D44" s="155">
        <v>2002</v>
      </c>
      <c r="E44" s="155">
        <v>17</v>
      </c>
      <c r="F44" s="155">
        <f t="shared" si="1"/>
        <v>4590</v>
      </c>
      <c r="G44" s="163">
        <v>38</v>
      </c>
      <c r="H44" s="162">
        <f t="shared" si="3"/>
        <v>221</v>
      </c>
    </row>
    <row r="45" s="138" customFormat="true" spans="1:8">
      <c r="A45" s="148" t="s">
        <v>622</v>
      </c>
      <c r="B45" s="154">
        <f t="shared" si="0"/>
        <v>1271</v>
      </c>
      <c r="C45" s="155">
        <v>9</v>
      </c>
      <c r="D45" s="155">
        <v>179</v>
      </c>
      <c r="E45" s="155">
        <v>4</v>
      </c>
      <c r="F45" s="155">
        <f t="shared" si="1"/>
        <v>1080</v>
      </c>
      <c r="G45" s="163">
        <v>12</v>
      </c>
      <c r="H45" s="162">
        <f t="shared" si="3"/>
        <v>42.3666666666667</v>
      </c>
    </row>
    <row r="46" s="138" customFormat="true" spans="1:8">
      <c r="A46" s="148" t="s">
        <v>619</v>
      </c>
      <c r="B46" s="154">
        <f t="shared" si="0"/>
        <v>4350</v>
      </c>
      <c r="C46" s="155">
        <v>5</v>
      </c>
      <c r="D46" s="155">
        <v>286</v>
      </c>
      <c r="E46" s="155">
        <v>15</v>
      </c>
      <c r="F46" s="155">
        <f t="shared" si="1"/>
        <v>4050</v>
      </c>
      <c r="G46" s="163">
        <v>14</v>
      </c>
      <c r="H46" s="162">
        <f t="shared" si="3"/>
        <v>145</v>
      </c>
    </row>
    <row r="47" s="138" customFormat="true" spans="1:8">
      <c r="A47" s="148" t="s">
        <v>620</v>
      </c>
      <c r="B47" s="154">
        <f t="shared" si="0"/>
        <v>0</v>
      </c>
      <c r="C47" s="155">
        <v>0</v>
      </c>
      <c r="D47" s="155">
        <v>0</v>
      </c>
      <c r="E47" s="155">
        <v>0</v>
      </c>
      <c r="F47" s="155">
        <f t="shared" si="1"/>
        <v>0</v>
      </c>
      <c r="G47" s="163">
        <v>0</v>
      </c>
      <c r="H47" s="162">
        <f t="shared" si="3"/>
        <v>0</v>
      </c>
    </row>
    <row r="48" s="138" customFormat="true" spans="1:8">
      <c r="A48" s="156" t="s">
        <v>342</v>
      </c>
      <c r="B48" s="154">
        <f t="shared" si="0"/>
        <v>1361</v>
      </c>
      <c r="C48" s="155">
        <v>48</v>
      </c>
      <c r="D48" s="155">
        <v>292</v>
      </c>
      <c r="E48" s="155">
        <v>3</v>
      </c>
      <c r="F48" s="155">
        <f t="shared" si="1"/>
        <v>810</v>
      </c>
      <c r="G48" s="163">
        <v>259</v>
      </c>
      <c r="H48" s="162">
        <f t="shared" si="3"/>
        <v>45.3666666666667</v>
      </c>
    </row>
    <row r="49" s="138" customFormat="true" spans="1:8">
      <c r="A49" s="148" t="s">
        <v>754</v>
      </c>
      <c r="B49" s="154">
        <f t="shared" si="0"/>
        <v>0</v>
      </c>
      <c r="C49" s="155">
        <v>0</v>
      </c>
      <c r="D49" s="155">
        <v>0</v>
      </c>
      <c r="E49" s="155">
        <v>0</v>
      </c>
      <c r="F49" s="155">
        <f t="shared" si="1"/>
        <v>0</v>
      </c>
      <c r="G49" s="163">
        <v>0</v>
      </c>
      <c r="H49" s="162">
        <f t="shared" si="3"/>
        <v>0</v>
      </c>
    </row>
    <row r="50" s="138" customFormat="true" spans="1:8">
      <c r="A50" s="148" t="s">
        <v>262</v>
      </c>
      <c r="B50" s="154">
        <f t="shared" si="0"/>
        <v>18596</v>
      </c>
      <c r="C50" s="155">
        <v>66</v>
      </c>
      <c r="D50" s="155">
        <v>6539</v>
      </c>
      <c r="E50" s="155">
        <v>44</v>
      </c>
      <c r="F50" s="155">
        <f t="shared" si="1"/>
        <v>11880</v>
      </c>
      <c r="G50" s="163">
        <v>177</v>
      </c>
      <c r="H50" s="162">
        <f t="shared" si="3"/>
        <v>619.866666666667</v>
      </c>
    </row>
    <row r="51" s="138" customFormat="true" spans="1:8">
      <c r="A51" s="148" t="s">
        <v>260</v>
      </c>
      <c r="B51" s="154">
        <f t="shared" si="0"/>
        <v>316</v>
      </c>
      <c r="C51" s="155">
        <v>19</v>
      </c>
      <c r="D51" s="155">
        <v>286</v>
      </c>
      <c r="E51" s="155">
        <v>0</v>
      </c>
      <c r="F51" s="155">
        <f t="shared" si="1"/>
        <v>0</v>
      </c>
      <c r="G51" s="163">
        <v>30</v>
      </c>
      <c r="H51" s="162">
        <f t="shared" si="3"/>
        <v>10.5333333333333</v>
      </c>
    </row>
    <row r="52" s="138" customFormat="true" spans="1:8">
      <c r="A52" s="148" t="s">
        <v>623</v>
      </c>
      <c r="B52" s="154">
        <f t="shared" si="0"/>
        <v>540</v>
      </c>
      <c r="C52" s="155">
        <v>0</v>
      </c>
      <c r="D52" s="155">
        <v>0</v>
      </c>
      <c r="E52" s="155">
        <v>2</v>
      </c>
      <c r="F52" s="155">
        <f t="shared" si="1"/>
        <v>540</v>
      </c>
      <c r="G52" s="163">
        <v>0</v>
      </c>
      <c r="H52" s="162">
        <f t="shared" si="3"/>
        <v>18</v>
      </c>
    </row>
    <row r="53" s="138" customFormat="true" spans="1:8">
      <c r="A53" s="148" t="s">
        <v>258</v>
      </c>
      <c r="B53" s="154">
        <f t="shared" si="0"/>
        <v>1344</v>
      </c>
      <c r="C53" s="155">
        <v>40</v>
      </c>
      <c r="D53" s="155">
        <v>528</v>
      </c>
      <c r="E53" s="155">
        <v>3</v>
      </c>
      <c r="F53" s="155">
        <f t="shared" si="1"/>
        <v>810</v>
      </c>
      <c r="G53" s="163">
        <v>6</v>
      </c>
      <c r="H53" s="162">
        <f t="shared" si="3"/>
        <v>44.8</v>
      </c>
    </row>
    <row r="54" s="138" customFormat="true" spans="1:8">
      <c r="A54" s="156" t="s">
        <v>343</v>
      </c>
      <c r="B54" s="154">
        <f t="shared" si="0"/>
        <v>928</v>
      </c>
      <c r="C54" s="155">
        <v>225</v>
      </c>
      <c r="D54" s="155">
        <v>818</v>
      </c>
      <c r="E54" s="155">
        <v>0</v>
      </c>
      <c r="F54" s="155">
        <f t="shared" si="1"/>
        <v>0</v>
      </c>
      <c r="G54" s="163">
        <v>110</v>
      </c>
      <c r="H54" s="162">
        <f t="shared" si="3"/>
        <v>30.9333333333333</v>
      </c>
    </row>
    <row r="55" s="138" customFormat="true" spans="1:8">
      <c r="A55" s="148" t="s">
        <v>181</v>
      </c>
      <c r="B55" s="154">
        <f t="shared" si="0"/>
        <v>3563</v>
      </c>
      <c r="C55" s="155">
        <v>47</v>
      </c>
      <c r="D55" s="155">
        <v>365</v>
      </c>
      <c r="E55" s="155">
        <v>11</v>
      </c>
      <c r="F55" s="155">
        <f t="shared" si="1"/>
        <v>2970</v>
      </c>
      <c r="G55" s="163">
        <v>228</v>
      </c>
      <c r="H55" s="162">
        <f t="shared" si="3"/>
        <v>118.766666666667</v>
      </c>
    </row>
    <row r="56" s="138" customFormat="true" spans="1:8">
      <c r="A56" s="148" t="s">
        <v>30</v>
      </c>
      <c r="B56" s="154">
        <f t="shared" si="0"/>
        <v>3407</v>
      </c>
      <c r="C56" s="155">
        <v>17</v>
      </c>
      <c r="D56" s="155">
        <v>651</v>
      </c>
      <c r="E56" s="155">
        <v>10</v>
      </c>
      <c r="F56" s="155">
        <f t="shared" si="1"/>
        <v>2700</v>
      </c>
      <c r="G56" s="163">
        <v>56</v>
      </c>
      <c r="H56" s="162">
        <f t="shared" si="3"/>
        <v>113.566666666667</v>
      </c>
    </row>
    <row r="57" s="138" customFormat="true" spans="1:8">
      <c r="A57" s="148" t="s">
        <v>626</v>
      </c>
      <c r="B57" s="154">
        <f t="shared" si="0"/>
        <v>2925</v>
      </c>
      <c r="C57" s="155">
        <v>13</v>
      </c>
      <c r="D57" s="155">
        <v>451</v>
      </c>
      <c r="E57" s="155">
        <v>9</v>
      </c>
      <c r="F57" s="155">
        <f t="shared" si="1"/>
        <v>2430</v>
      </c>
      <c r="G57" s="163">
        <v>44</v>
      </c>
      <c r="H57" s="162">
        <f t="shared" si="3"/>
        <v>97.5</v>
      </c>
    </row>
    <row r="58" s="138" customFormat="true" spans="1:8">
      <c r="A58" s="148" t="s">
        <v>627</v>
      </c>
      <c r="B58" s="154">
        <f t="shared" si="0"/>
        <v>665</v>
      </c>
      <c r="C58" s="155">
        <v>16</v>
      </c>
      <c r="D58" s="155">
        <v>121</v>
      </c>
      <c r="E58" s="155">
        <v>2</v>
      </c>
      <c r="F58" s="155">
        <f t="shared" si="1"/>
        <v>540</v>
      </c>
      <c r="G58" s="163">
        <v>4</v>
      </c>
      <c r="H58" s="162">
        <f t="shared" si="3"/>
        <v>22.1666666666667</v>
      </c>
    </row>
    <row r="59" s="138" customFormat="true" spans="1:8">
      <c r="A59" s="148" t="s">
        <v>182</v>
      </c>
      <c r="B59" s="154">
        <f t="shared" si="0"/>
        <v>1521</v>
      </c>
      <c r="C59" s="155">
        <v>24</v>
      </c>
      <c r="D59" s="155">
        <v>406</v>
      </c>
      <c r="E59" s="155">
        <v>4</v>
      </c>
      <c r="F59" s="155">
        <f t="shared" si="1"/>
        <v>1080</v>
      </c>
      <c r="G59" s="163">
        <v>35</v>
      </c>
      <c r="H59" s="162">
        <f t="shared" si="3"/>
        <v>50.7</v>
      </c>
    </row>
    <row r="60" s="138" customFormat="true" spans="1:8">
      <c r="A60" s="148" t="s">
        <v>179</v>
      </c>
      <c r="B60" s="154">
        <f t="shared" ref="B60:B122" si="4">SUM(D60,F60,G60)</f>
        <v>5892</v>
      </c>
      <c r="C60" s="155">
        <v>20</v>
      </c>
      <c r="D60" s="155">
        <v>762</v>
      </c>
      <c r="E60" s="155">
        <v>19</v>
      </c>
      <c r="F60" s="155">
        <f t="shared" ref="F60:F122" si="5">E60*30*9</f>
        <v>5130</v>
      </c>
      <c r="G60" s="163">
        <v>0</v>
      </c>
      <c r="H60" s="162">
        <f t="shared" si="3"/>
        <v>196.4</v>
      </c>
    </row>
    <row r="61" s="138" customFormat="true" spans="1:8">
      <c r="A61" s="148" t="s">
        <v>180</v>
      </c>
      <c r="B61" s="154">
        <f t="shared" si="4"/>
        <v>1477</v>
      </c>
      <c r="C61" s="155">
        <v>7</v>
      </c>
      <c r="D61" s="155">
        <v>667</v>
      </c>
      <c r="E61" s="155">
        <v>3</v>
      </c>
      <c r="F61" s="155">
        <f t="shared" si="5"/>
        <v>810</v>
      </c>
      <c r="G61" s="163">
        <v>0</v>
      </c>
      <c r="H61" s="162">
        <f t="shared" si="3"/>
        <v>49.2333333333333</v>
      </c>
    </row>
    <row r="62" s="138" customFormat="true" spans="1:8">
      <c r="A62" s="156" t="s">
        <v>344</v>
      </c>
      <c r="B62" s="154">
        <f t="shared" si="4"/>
        <v>1159</v>
      </c>
      <c r="C62" s="155">
        <v>87</v>
      </c>
      <c r="D62" s="155">
        <v>582</v>
      </c>
      <c r="E62" s="155">
        <v>2</v>
      </c>
      <c r="F62" s="155">
        <f t="shared" si="5"/>
        <v>540</v>
      </c>
      <c r="G62" s="163">
        <v>37</v>
      </c>
      <c r="H62" s="162">
        <f t="shared" si="3"/>
        <v>38.6333333333333</v>
      </c>
    </row>
    <row r="63" s="138" customFormat="true" spans="1:8">
      <c r="A63" s="148" t="s">
        <v>269</v>
      </c>
      <c r="B63" s="154">
        <f t="shared" si="4"/>
        <v>8066</v>
      </c>
      <c r="C63" s="155">
        <v>72</v>
      </c>
      <c r="D63" s="155">
        <v>1585</v>
      </c>
      <c r="E63" s="155">
        <v>24</v>
      </c>
      <c r="F63" s="155">
        <f t="shared" si="5"/>
        <v>6480</v>
      </c>
      <c r="G63" s="163">
        <v>1</v>
      </c>
      <c r="H63" s="162">
        <f t="shared" si="3"/>
        <v>268.866666666667</v>
      </c>
    </row>
    <row r="64" s="138" customFormat="true" spans="1:8">
      <c r="A64" s="148" t="s">
        <v>631</v>
      </c>
      <c r="B64" s="154">
        <f t="shared" si="4"/>
        <v>21</v>
      </c>
      <c r="C64" s="155">
        <v>0</v>
      </c>
      <c r="D64" s="155">
        <v>0</v>
      </c>
      <c r="E64" s="155">
        <v>0</v>
      </c>
      <c r="F64" s="155">
        <f t="shared" si="5"/>
        <v>0</v>
      </c>
      <c r="G64" s="163">
        <v>21</v>
      </c>
      <c r="H64" s="162">
        <f t="shared" si="3"/>
        <v>0.7</v>
      </c>
    </row>
    <row r="65" s="138" customFormat="true" spans="1:8">
      <c r="A65" s="148" t="s">
        <v>630</v>
      </c>
      <c r="B65" s="154">
        <f t="shared" si="4"/>
        <v>7003</v>
      </c>
      <c r="C65" s="155">
        <v>4</v>
      </c>
      <c r="D65" s="155">
        <v>775</v>
      </c>
      <c r="E65" s="155">
        <v>23</v>
      </c>
      <c r="F65" s="155">
        <f t="shared" si="5"/>
        <v>6210</v>
      </c>
      <c r="G65" s="163">
        <v>18</v>
      </c>
      <c r="H65" s="162">
        <f t="shared" si="3"/>
        <v>233.433333333333</v>
      </c>
    </row>
    <row r="66" s="138" customFormat="true" spans="1:8">
      <c r="A66" s="148" t="s">
        <v>31</v>
      </c>
      <c r="B66" s="154">
        <f t="shared" si="4"/>
        <v>287</v>
      </c>
      <c r="C66" s="155">
        <v>1</v>
      </c>
      <c r="D66" s="155">
        <v>8</v>
      </c>
      <c r="E66" s="155">
        <v>1</v>
      </c>
      <c r="F66" s="155">
        <f t="shared" si="5"/>
        <v>270</v>
      </c>
      <c r="G66" s="163">
        <v>9</v>
      </c>
      <c r="H66" s="162">
        <f t="shared" ref="H66:H97" si="6">B66/30</f>
        <v>9.56666666666667</v>
      </c>
    </row>
    <row r="67" s="138" customFormat="true" spans="1:8">
      <c r="A67" s="148" t="s">
        <v>731</v>
      </c>
      <c r="B67" s="154">
        <f t="shared" si="4"/>
        <v>0</v>
      </c>
      <c r="C67" s="155">
        <v>0</v>
      </c>
      <c r="D67" s="155">
        <v>0</v>
      </c>
      <c r="E67" s="155">
        <v>0</v>
      </c>
      <c r="F67" s="155">
        <f t="shared" si="5"/>
        <v>0</v>
      </c>
      <c r="G67" s="163">
        <v>0</v>
      </c>
      <c r="H67" s="162">
        <f t="shared" si="6"/>
        <v>0</v>
      </c>
    </row>
    <row r="68" s="138" customFormat="true" spans="1:8">
      <c r="A68" s="148" t="s">
        <v>629</v>
      </c>
      <c r="B68" s="154">
        <f t="shared" si="4"/>
        <v>1</v>
      </c>
      <c r="C68" s="155">
        <v>0</v>
      </c>
      <c r="D68" s="155">
        <v>0</v>
      </c>
      <c r="E68" s="155">
        <v>0</v>
      </c>
      <c r="F68" s="155">
        <f t="shared" si="5"/>
        <v>0</v>
      </c>
      <c r="G68" s="163">
        <v>1</v>
      </c>
      <c r="H68" s="162">
        <f t="shared" si="6"/>
        <v>0.0333333333333333</v>
      </c>
    </row>
    <row r="69" s="138" customFormat="true" spans="1:8">
      <c r="A69" s="156" t="s">
        <v>18</v>
      </c>
      <c r="B69" s="154">
        <f t="shared" si="4"/>
        <v>10018</v>
      </c>
      <c r="C69" s="155">
        <v>232</v>
      </c>
      <c r="D69" s="155">
        <v>1840</v>
      </c>
      <c r="E69" s="155">
        <v>30</v>
      </c>
      <c r="F69" s="155">
        <f t="shared" si="5"/>
        <v>8100</v>
      </c>
      <c r="G69" s="163">
        <v>78</v>
      </c>
      <c r="H69" s="162">
        <f t="shared" si="6"/>
        <v>333.933333333333</v>
      </c>
    </row>
    <row r="70" s="138" customFormat="true" spans="1:8">
      <c r="A70" s="148" t="s">
        <v>280</v>
      </c>
      <c r="B70" s="154">
        <f t="shared" si="4"/>
        <v>13271</v>
      </c>
      <c r="C70" s="155">
        <v>40</v>
      </c>
      <c r="D70" s="155">
        <v>304</v>
      </c>
      <c r="E70" s="155">
        <v>48</v>
      </c>
      <c r="F70" s="155">
        <f t="shared" si="5"/>
        <v>12960</v>
      </c>
      <c r="G70" s="163">
        <v>7</v>
      </c>
      <c r="H70" s="162">
        <f t="shared" si="6"/>
        <v>442.366666666667</v>
      </c>
    </row>
    <row r="71" s="138" customFormat="true" spans="1:8">
      <c r="A71" s="148" t="s">
        <v>282</v>
      </c>
      <c r="B71" s="154">
        <f t="shared" si="4"/>
        <v>20377</v>
      </c>
      <c r="C71" s="155">
        <v>113</v>
      </c>
      <c r="D71" s="155">
        <v>3299</v>
      </c>
      <c r="E71" s="155">
        <v>63</v>
      </c>
      <c r="F71" s="155">
        <f t="shared" si="5"/>
        <v>17010</v>
      </c>
      <c r="G71" s="163">
        <v>68</v>
      </c>
      <c r="H71" s="162">
        <f t="shared" si="6"/>
        <v>679.233333333333</v>
      </c>
    </row>
    <row r="72" s="138" customFormat="true" spans="1:8">
      <c r="A72" s="148" t="s">
        <v>633</v>
      </c>
      <c r="B72" s="154">
        <f t="shared" si="4"/>
        <v>2759</v>
      </c>
      <c r="C72" s="155">
        <v>11</v>
      </c>
      <c r="D72" s="155">
        <v>325</v>
      </c>
      <c r="E72" s="155">
        <v>9</v>
      </c>
      <c r="F72" s="155">
        <f t="shared" si="5"/>
        <v>2430</v>
      </c>
      <c r="G72" s="163">
        <v>4</v>
      </c>
      <c r="H72" s="162">
        <f t="shared" si="6"/>
        <v>91.9666666666667</v>
      </c>
    </row>
    <row r="73" s="138" customFormat="true" spans="1:8">
      <c r="A73" s="148" t="s">
        <v>634</v>
      </c>
      <c r="B73" s="154">
        <f t="shared" si="4"/>
        <v>759</v>
      </c>
      <c r="C73" s="155">
        <v>20</v>
      </c>
      <c r="D73" s="155">
        <v>480</v>
      </c>
      <c r="E73" s="155">
        <v>1</v>
      </c>
      <c r="F73" s="155">
        <f t="shared" si="5"/>
        <v>270</v>
      </c>
      <c r="G73" s="163">
        <v>9</v>
      </c>
      <c r="H73" s="162">
        <f t="shared" si="6"/>
        <v>25.3</v>
      </c>
    </row>
    <row r="74" s="138" customFormat="true" spans="1:8">
      <c r="A74" s="148" t="s">
        <v>32</v>
      </c>
      <c r="B74" s="154">
        <f t="shared" si="4"/>
        <v>584</v>
      </c>
      <c r="C74" s="155">
        <v>99</v>
      </c>
      <c r="D74" s="155">
        <v>300</v>
      </c>
      <c r="E74" s="155">
        <v>0</v>
      </c>
      <c r="F74" s="155">
        <f t="shared" si="5"/>
        <v>0</v>
      </c>
      <c r="G74" s="163">
        <v>284</v>
      </c>
      <c r="H74" s="162">
        <f t="shared" si="6"/>
        <v>19.4666666666667</v>
      </c>
    </row>
    <row r="75" s="138" customFormat="true" spans="1:8">
      <c r="A75" s="148" t="s">
        <v>635</v>
      </c>
      <c r="B75" s="154">
        <f t="shared" si="4"/>
        <v>19</v>
      </c>
      <c r="C75" s="155">
        <v>0</v>
      </c>
      <c r="D75" s="155">
        <v>0</v>
      </c>
      <c r="E75" s="155">
        <v>0</v>
      </c>
      <c r="F75" s="155">
        <f t="shared" si="5"/>
        <v>0</v>
      </c>
      <c r="G75" s="163">
        <v>19</v>
      </c>
      <c r="H75" s="162">
        <f t="shared" si="6"/>
        <v>0.633333333333333</v>
      </c>
    </row>
    <row r="76" s="138" customFormat="true" spans="1:8">
      <c r="A76" s="148" t="s">
        <v>636</v>
      </c>
      <c r="B76" s="154">
        <f t="shared" si="4"/>
        <v>21</v>
      </c>
      <c r="C76" s="155">
        <v>0</v>
      </c>
      <c r="D76" s="155">
        <v>0</v>
      </c>
      <c r="E76" s="155">
        <v>0</v>
      </c>
      <c r="F76" s="155">
        <f t="shared" si="5"/>
        <v>0</v>
      </c>
      <c r="G76" s="163">
        <v>21</v>
      </c>
      <c r="H76" s="162">
        <f t="shared" si="6"/>
        <v>0.7</v>
      </c>
    </row>
    <row r="77" s="138" customFormat="true" spans="1:8">
      <c r="A77" s="148" t="s">
        <v>637</v>
      </c>
      <c r="B77" s="154">
        <f t="shared" si="4"/>
        <v>27</v>
      </c>
      <c r="C77" s="155">
        <v>0</v>
      </c>
      <c r="D77" s="155">
        <v>0</v>
      </c>
      <c r="E77" s="155">
        <v>0</v>
      </c>
      <c r="F77" s="155">
        <f t="shared" si="5"/>
        <v>0</v>
      </c>
      <c r="G77" s="163">
        <v>27</v>
      </c>
      <c r="H77" s="162">
        <f t="shared" si="6"/>
        <v>0.9</v>
      </c>
    </row>
    <row r="78" s="138" customFormat="true" spans="1:8">
      <c r="A78" s="148" t="s">
        <v>638</v>
      </c>
      <c r="B78" s="154">
        <f t="shared" si="4"/>
        <v>1</v>
      </c>
      <c r="C78" s="155">
        <v>0</v>
      </c>
      <c r="D78" s="155">
        <v>0</v>
      </c>
      <c r="E78" s="155">
        <v>0</v>
      </c>
      <c r="F78" s="155">
        <f t="shared" si="5"/>
        <v>0</v>
      </c>
      <c r="G78" s="163">
        <v>1</v>
      </c>
      <c r="H78" s="162">
        <f t="shared" si="6"/>
        <v>0.0333333333333333</v>
      </c>
    </row>
    <row r="79" s="138" customFormat="true" spans="1:8">
      <c r="A79" s="148" t="s">
        <v>632</v>
      </c>
      <c r="B79" s="154">
        <f t="shared" si="4"/>
        <v>1</v>
      </c>
      <c r="C79" s="155">
        <v>0</v>
      </c>
      <c r="D79" s="155">
        <v>0</v>
      </c>
      <c r="E79" s="155">
        <v>0</v>
      </c>
      <c r="F79" s="155">
        <f t="shared" si="5"/>
        <v>0</v>
      </c>
      <c r="G79" s="163">
        <v>1</v>
      </c>
      <c r="H79" s="162">
        <f t="shared" si="6"/>
        <v>0.0333333333333333</v>
      </c>
    </row>
    <row r="80" s="138" customFormat="true" spans="1:8">
      <c r="A80" s="156" t="s">
        <v>345</v>
      </c>
      <c r="B80" s="154">
        <f t="shared" si="4"/>
        <v>6031</v>
      </c>
      <c r="C80" s="155">
        <v>279</v>
      </c>
      <c r="D80" s="155">
        <v>814</v>
      </c>
      <c r="E80" s="155">
        <v>19</v>
      </c>
      <c r="F80" s="155">
        <f t="shared" si="5"/>
        <v>5130</v>
      </c>
      <c r="G80" s="163">
        <v>87</v>
      </c>
      <c r="H80" s="162">
        <f t="shared" si="6"/>
        <v>201.033333333333</v>
      </c>
    </row>
    <row r="81" s="138" customFormat="true" spans="1:8">
      <c r="A81" s="148" t="s">
        <v>292</v>
      </c>
      <c r="B81" s="154">
        <f t="shared" si="4"/>
        <v>4676</v>
      </c>
      <c r="C81" s="155">
        <v>59</v>
      </c>
      <c r="D81" s="155">
        <v>86</v>
      </c>
      <c r="E81" s="155">
        <v>17</v>
      </c>
      <c r="F81" s="155">
        <f t="shared" si="5"/>
        <v>4590</v>
      </c>
      <c r="G81" s="163">
        <v>0</v>
      </c>
      <c r="H81" s="162">
        <f t="shared" si="6"/>
        <v>155.866666666667</v>
      </c>
    </row>
    <row r="82" s="138" customFormat="true" spans="1:8">
      <c r="A82" s="148" t="s">
        <v>290</v>
      </c>
      <c r="B82" s="154">
        <f t="shared" si="4"/>
        <v>13304</v>
      </c>
      <c r="C82" s="155">
        <v>51</v>
      </c>
      <c r="D82" s="155">
        <v>70</v>
      </c>
      <c r="E82" s="155">
        <v>49</v>
      </c>
      <c r="F82" s="155">
        <f t="shared" si="5"/>
        <v>13230</v>
      </c>
      <c r="G82" s="163">
        <v>4</v>
      </c>
      <c r="H82" s="162">
        <f t="shared" si="6"/>
        <v>443.466666666667</v>
      </c>
    </row>
    <row r="83" s="138" customFormat="true" spans="1:8">
      <c r="A83" s="148" t="s">
        <v>643</v>
      </c>
      <c r="B83" s="154">
        <f t="shared" si="4"/>
        <v>7102</v>
      </c>
      <c r="C83" s="155">
        <v>49</v>
      </c>
      <c r="D83" s="155">
        <v>78</v>
      </c>
      <c r="E83" s="155">
        <v>26</v>
      </c>
      <c r="F83" s="155">
        <f t="shared" si="5"/>
        <v>7020</v>
      </c>
      <c r="G83" s="163">
        <v>4</v>
      </c>
      <c r="H83" s="162">
        <f t="shared" si="6"/>
        <v>236.733333333333</v>
      </c>
    </row>
    <row r="84" s="138" customFormat="true" spans="1:8">
      <c r="A84" s="148" t="s">
        <v>642</v>
      </c>
      <c r="B84" s="154">
        <f t="shared" si="4"/>
        <v>8058</v>
      </c>
      <c r="C84" s="155">
        <v>52</v>
      </c>
      <c r="D84" s="155">
        <v>657</v>
      </c>
      <c r="E84" s="155">
        <v>27</v>
      </c>
      <c r="F84" s="155">
        <f t="shared" si="5"/>
        <v>7290</v>
      </c>
      <c r="G84" s="163">
        <v>111</v>
      </c>
      <c r="H84" s="162">
        <f t="shared" si="6"/>
        <v>268.6</v>
      </c>
    </row>
    <row r="85" s="138" customFormat="true" spans="1:8">
      <c r="A85" s="148" t="s">
        <v>641</v>
      </c>
      <c r="B85" s="154">
        <f t="shared" si="4"/>
        <v>0</v>
      </c>
      <c r="C85" s="155">
        <v>0</v>
      </c>
      <c r="D85" s="155">
        <v>0</v>
      </c>
      <c r="E85" s="155">
        <v>0</v>
      </c>
      <c r="F85" s="155">
        <f t="shared" si="5"/>
        <v>0</v>
      </c>
      <c r="G85" s="163">
        <v>0</v>
      </c>
      <c r="H85" s="162">
        <f t="shared" si="6"/>
        <v>0</v>
      </c>
    </row>
    <row r="86" s="138" customFormat="true" spans="1:8">
      <c r="A86" s="148" t="s">
        <v>598</v>
      </c>
      <c r="B86" s="154">
        <f t="shared" si="4"/>
        <v>3</v>
      </c>
      <c r="C86" s="155">
        <v>0</v>
      </c>
      <c r="D86" s="155">
        <v>0</v>
      </c>
      <c r="E86" s="155">
        <v>0</v>
      </c>
      <c r="F86" s="155">
        <f t="shared" si="5"/>
        <v>0</v>
      </c>
      <c r="G86" s="163">
        <v>3</v>
      </c>
      <c r="H86" s="162">
        <f t="shared" si="6"/>
        <v>0.1</v>
      </c>
    </row>
    <row r="87" s="138" customFormat="true" spans="1:8">
      <c r="A87" s="148" t="s">
        <v>640</v>
      </c>
      <c r="B87" s="154">
        <f t="shared" si="4"/>
        <v>0</v>
      </c>
      <c r="C87" s="155">
        <v>0</v>
      </c>
      <c r="D87" s="155">
        <v>0</v>
      </c>
      <c r="E87" s="155">
        <v>0</v>
      </c>
      <c r="F87" s="155">
        <f t="shared" si="5"/>
        <v>0</v>
      </c>
      <c r="G87" s="163">
        <v>0</v>
      </c>
      <c r="H87" s="162">
        <f t="shared" si="6"/>
        <v>0</v>
      </c>
    </row>
    <row r="88" s="138" customFormat="true" spans="1:8">
      <c r="A88" s="156" t="s">
        <v>20</v>
      </c>
      <c r="B88" s="154">
        <f t="shared" si="4"/>
        <v>394</v>
      </c>
      <c r="C88" s="155">
        <v>67</v>
      </c>
      <c r="D88" s="155">
        <v>208</v>
      </c>
      <c r="E88" s="155">
        <v>0</v>
      </c>
      <c r="F88" s="155">
        <f t="shared" si="5"/>
        <v>0</v>
      </c>
      <c r="G88" s="163">
        <v>186</v>
      </c>
      <c r="H88" s="162">
        <f t="shared" si="6"/>
        <v>13.1333333333333</v>
      </c>
    </row>
    <row r="89" s="138" customFormat="true" spans="1:8">
      <c r="A89" s="148" t="s">
        <v>197</v>
      </c>
      <c r="B89" s="154">
        <f t="shared" si="4"/>
        <v>147</v>
      </c>
      <c r="C89" s="155">
        <v>88</v>
      </c>
      <c r="D89" s="155">
        <v>143</v>
      </c>
      <c r="E89" s="155">
        <v>0</v>
      </c>
      <c r="F89" s="155">
        <f t="shared" si="5"/>
        <v>0</v>
      </c>
      <c r="G89" s="163">
        <v>4</v>
      </c>
      <c r="H89" s="162">
        <f t="shared" si="6"/>
        <v>4.9</v>
      </c>
    </row>
    <row r="90" s="138" customFormat="true" spans="1:8">
      <c r="A90" s="148" t="s">
        <v>199</v>
      </c>
      <c r="B90" s="154">
        <f t="shared" si="4"/>
        <v>1230</v>
      </c>
      <c r="C90" s="155">
        <v>4</v>
      </c>
      <c r="D90" s="155">
        <v>406</v>
      </c>
      <c r="E90" s="155">
        <v>3</v>
      </c>
      <c r="F90" s="155">
        <f t="shared" si="5"/>
        <v>810</v>
      </c>
      <c r="G90" s="163">
        <v>14</v>
      </c>
      <c r="H90" s="162">
        <f t="shared" si="6"/>
        <v>41</v>
      </c>
    </row>
    <row r="91" s="138" customFormat="true" spans="1:8">
      <c r="A91" s="148" t="s">
        <v>203</v>
      </c>
      <c r="B91" s="154">
        <f t="shared" si="4"/>
        <v>14620</v>
      </c>
      <c r="C91" s="155">
        <v>42</v>
      </c>
      <c r="D91" s="155">
        <v>580</v>
      </c>
      <c r="E91" s="155">
        <v>52</v>
      </c>
      <c r="F91" s="155">
        <f t="shared" si="5"/>
        <v>14040</v>
      </c>
      <c r="G91" s="163">
        <v>0</v>
      </c>
      <c r="H91" s="162">
        <f t="shared" si="6"/>
        <v>487.333333333333</v>
      </c>
    </row>
    <row r="92" s="138" customFormat="true" spans="1:8">
      <c r="A92" s="148" t="s">
        <v>201</v>
      </c>
      <c r="B92" s="154">
        <f t="shared" si="4"/>
        <v>994</v>
      </c>
      <c r="C92" s="155">
        <v>8</v>
      </c>
      <c r="D92" s="155">
        <v>181</v>
      </c>
      <c r="E92" s="155">
        <v>3</v>
      </c>
      <c r="F92" s="155">
        <f t="shared" si="5"/>
        <v>810</v>
      </c>
      <c r="G92" s="163">
        <v>3</v>
      </c>
      <c r="H92" s="162">
        <f t="shared" si="6"/>
        <v>33.1333333333333</v>
      </c>
    </row>
    <row r="93" s="138" customFormat="true" spans="1:8">
      <c r="A93" s="148" t="s">
        <v>205</v>
      </c>
      <c r="B93" s="154">
        <f t="shared" si="4"/>
        <v>281</v>
      </c>
      <c r="C93" s="155">
        <v>1</v>
      </c>
      <c r="D93" s="155">
        <v>11</v>
      </c>
      <c r="E93" s="155">
        <v>1</v>
      </c>
      <c r="F93" s="155">
        <f t="shared" si="5"/>
        <v>270</v>
      </c>
      <c r="G93" s="163">
        <v>0</v>
      </c>
      <c r="H93" s="162">
        <f t="shared" si="6"/>
        <v>9.36666666666667</v>
      </c>
    </row>
    <row r="94" s="138" customFormat="true" spans="1:8">
      <c r="A94" s="148" t="s">
        <v>195</v>
      </c>
      <c r="B94" s="154">
        <f t="shared" si="4"/>
        <v>1823</v>
      </c>
      <c r="C94" s="155">
        <v>3</v>
      </c>
      <c r="D94" s="155">
        <v>203</v>
      </c>
      <c r="E94" s="155">
        <v>6</v>
      </c>
      <c r="F94" s="155">
        <f t="shared" si="5"/>
        <v>1620</v>
      </c>
      <c r="G94" s="163">
        <v>0</v>
      </c>
      <c r="H94" s="162">
        <f t="shared" si="6"/>
        <v>60.7666666666667</v>
      </c>
    </row>
    <row r="95" s="138" customFormat="true" spans="1:8">
      <c r="A95" s="148" t="s">
        <v>196</v>
      </c>
      <c r="B95" s="154">
        <f t="shared" si="4"/>
        <v>5854</v>
      </c>
      <c r="C95" s="155">
        <v>40</v>
      </c>
      <c r="D95" s="155">
        <v>184</v>
      </c>
      <c r="E95" s="155">
        <v>21</v>
      </c>
      <c r="F95" s="155">
        <f t="shared" si="5"/>
        <v>5670</v>
      </c>
      <c r="G95" s="163">
        <v>0</v>
      </c>
      <c r="H95" s="162">
        <f t="shared" si="6"/>
        <v>195.133333333333</v>
      </c>
    </row>
    <row r="96" s="138" customFormat="true" spans="1:8">
      <c r="A96" s="148" t="s">
        <v>198</v>
      </c>
      <c r="B96" s="154">
        <f t="shared" si="4"/>
        <v>7721</v>
      </c>
      <c r="C96" s="155">
        <v>33</v>
      </c>
      <c r="D96" s="155">
        <v>161</v>
      </c>
      <c r="E96" s="155">
        <v>28</v>
      </c>
      <c r="F96" s="155">
        <f t="shared" si="5"/>
        <v>7560</v>
      </c>
      <c r="G96" s="163">
        <v>0</v>
      </c>
      <c r="H96" s="162">
        <f t="shared" si="6"/>
        <v>257.366666666667</v>
      </c>
    </row>
    <row r="97" s="138" customFormat="true" spans="1:8">
      <c r="A97" s="148" t="s">
        <v>755</v>
      </c>
      <c r="B97" s="154">
        <f t="shared" si="4"/>
        <v>822</v>
      </c>
      <c r="C97" s="155">
        <v>30</v>
      </c>
      <c r="D97" s="155">
        <v>272</v>
      </c>
      <c r="E97" s="155">
        <v>2</v>
      </c>
      <c r="F97" s="155">
        <f t="shared" si="5"/>
        <v>540</v>
      </c>
      <c r="G97" s="163">
        <v>10</v>
      </c>
      <c r="H97" s="162">
        <f t="shared" si="6"/>
        <v>27.4</v>
      </c>
    </row>
    <row r="98" s="138" customFormat="true" spans="1:8">
      <c r="A98" s="156" t="s">
        <v>346</v>
      </c>
      <c r="B98" s="154">
        <f t="shared" si="4"/>
        <v>14642</v>
      </c>
      <c r="C98" s="155">
        <v>199</v>
      </c>
      <c r="D98" s="155">
        <v>1329</v>
      </c>
      <c r="E98" s="155">
        <v>49</v>
      </c>
      <c r="F98" s="155">
        <f t="shared" si="5"/>
        <v>13230</v>
      </c>
      <c r="G98" s="163">
        <v>83</v>
      </c>
      <c r="H98" s="162">
        <f t="shared" ref="H98:H122" si="7">B98/30</f>
        <v>488.066666666667</v>
      </c>
    </row>
    <row r="99" s="138" customFormat="true" spans="1:8">
      <c r="A99" s="148" t="s">
        <v>645</v>
      </c>
      <c r="B99" s="154">
        <f t="shared" si="4"/>
        <v>1592</v>
      </c>
      <c r="C99" s="155">
        <v>59</v>
      </c>
      <c r="D99" s="155">
        <v>219</v>
      </c>
      <c r="E99" s="155">
        <v>5</v>
      </c>
      <c r="F99" s="155">
        <f t="shared" si="5"/>
        <v>1350</v>
      </c>
      <c r="G99" s="163">
        <v>23</v>
      </c>
      <c r="H99" s="162">
        <f t="shared" si="7"/>
        <v>53.0666666666667</v>
      </c>
    </row>
    <row r="100" s="138" customFormat="true" spans="1:8">
      <c r="A100" s="148" t="s">
        <v>647</v>
      </c>
      <c r="B100" s="154">
        <f t="shared" si="4"/>
        <v>10375</v>
      </c>
      <c r="C100" s="155">
        <v>33</v>
      </c>
      <c r="D100" s="155">
        <v>372</v>
      </c>
      <c r="E100" s="155">
        <v>37</v>
      </c>
      <c r="F100" s="155">
        <f t="shared" si="5"/>
        <v>9990</v>
      </c>
      <c r="G100" s="163">
        <v>13</v>
      </c>
      <c r="H100" s="162">
        <f t="shared" si="7"/>
        <v>345.833333333333</v>
      </c>
    </row>
    <row r="101" s="138" customFormat="true" spans="1:8">
      <c r="A101" s="148" t="s">
        <v>301</v>
      </c>
      <c r="B101" s="154">
        <f t="shared" si="4"/>
        <v>20229</v>
      </c>
      <c r="C101" s="155">
        <v>51</v>
      </c>
      <c r="D101" s="155">
        <v>755</v>
      </c>
      <c r="E101" s="155">
        <v>72</v>
      </c>
      <c r="F101" s="155">
        <f t="shared" si="5"/>
        <v>19440</v>
      </c>
      <c r="G101" s="163">
        <v>34</v>
      </c>
      <c r="H101" s="162">
        <f t="shared" si="7"/>
        <v>674.3</v>
      </c>
    </row>
    <row r="102" s="138" customFormat="true" spans="1:8">
      <c r="A102" s="148" t="s">
        <v>648</v>
      </c>
      <c r="B102" s="154">
        <f t="shared" si="4"/>
        <v>620</v>
      </c>
      <c r="C102" s="155">
        <v>11</v>
      </c>
      <c r="D102" s="155">
        <v>345</v>
      </c>
      <c r="E102" s="155">
        <v>1</v>
      </c>
      <c r="F102" s="155">
        <f t="shared" si="5"/>
        <v>270</v>
      </c>
      <c r="G102" s="163">
        <v>5</v>
      </c>
      <c r="H102" s="162">
        <f t="shared" si="7"/>
        <v>20.6666666666667</v>
      </c>
    </row>
    <row r="103" s="138" customFormat="true" spans="1:8">
      <c r="A103" s="148" t="s">
        <v>33</v>
      </c>
      <c r="B103" s="154">
        <f t="shared" si="4"/>
        <v>738</v>
      </c>
      <c r="C103" s="155">
        <v>13</v>
      </c>
      <c r="D103" s="155">
        <v>710</v>
      </c>
      <c r="E103" s="155">
        <v>0</v>
      </c>
      <c r="F103" s="155">
        <f t="shared" si="5"/>
        <v>0</v>
      </c>
      <c r="G103" s="163">
        <v>28</v>
      </c>
      <c r="H103" s="162">
        <f t="shared" si="7"/>
        <v>24.6</v>
      </c>
    </row>
    <row r="104" s="138" customFormat="true" spans="1:8">
      <c r="A104" s="148" t="s">
        <v>303</v>
      </c>
      <c r="B104" s="154">
        <f t="shared" si="4"/>
        <v>547</v>
      </c>
      <c r="C104" s="155">
        <v>0</v>
      </c>
      <c r="D104" s="155">
        <v>0</v>
      </c>
      <c r="E104" s="155">
        <v>2</v>
      </c>
      <c r="F104" s="155">
        <f t="shared" si="5"/>
        <v>540</v>
      </c>
      <c r="G104" s="163">
        <v>7</v>
      </c>
      <c r="H104" s="162">
        <f t="shared" si="7"/>
        <v>18.2333333333333</v>
      </c>
    </row>
    <row r="105" s="138" customFormat="true" spans="1:8">
      <c r="A105" s="148" t="s">
        <v>305</v>
      </c>
      <c r="B105" s="154">
        <f t="shared" si="4"/>
        <v>270</v>
      </c>
      <c r="C105" s="155">
        <v>0</v>
      </c>
      <c r="D105" s="155">
        <v>0</v>
      </c>
      <c r="E105" s="155">
        <v>1</v>
      </c>
      <c r="F105" s="155">
        <f t="shared" si="5"/>
        <v>270</v>
      </c>
      <c r="G105" s="163">
        <v>0</v>
      </c>
      <c r="H105" s="162">
        <f t="shared" si="7"/>
        <v>9</v>
      </c>
    </row>
    <row r="106" s="138" customFormat="true" spans="1:8">
      <c r="A106" s="148" t="s">
        <v>646</v>
      </c>
      <c r="B106" s="154">
        <f t="shared" si="4"/>
        <v>11</v>
      </c>
      <c r="C106" s="155">
        <v>4</v>
      </c>
      <c r="D106" s="155">
        <v>5</v>
      </c>
      <c r="E106" s="155">
        <v>0</v>
      </c>
      <c r="F106" s="155">
        <f t="shared" si="5"/>
        <v>0</v>
      </c>
      <c r="G106" s="163">
        <v>6</v>
      </c>
      <c r="H106" s="162">
        <f t="shared" si="7"/>
        <v>0.366666666666667</v>
      </c>
    </row>
    <row r="107" s="138" customFormat="true" spans="1:8">
      <c r="A107" s="156" t="s">
        <v>22</v>
      </c>
      <c r="B107" s="154">
        <f t="shared" si="4"/>
        <v>2218</v>
      </c>
      <c r="C107" s="155">
        <v>82</v>
      </c>
      <c r="D107" s="155">
        <v>826</v>
      </c>
      <c r="E107" s="155">
        <v>5</v>
      </c>
      <c r="F107" s="155">
        <f t="shared" si="5"/>
        <v>1350</v>
      </c>
      <c r="G107" s="163">
        <v>42</v>
      </c>
      <c r="H107" s="162">
        <f t="shared" si="7"/>
        <v>73.9333333333333</v>
      </c>
    </row>
    <row r="108" s="138" customFormat="true" spans="1:8">
      <c r="A108" s="148" t="s">
        <v>311</v>
      </c>
      <c r="B108" s="154">
        <f t="shared" si="4"/>
        <v>32</v>
      </c>
      <c r="C108" s="155">
        <v>20</v>
      </c>
      <c r="D108" s="155">
        <v>32</v>
      </c>
      <c r="E108" s="155">
        <v>0</v>
      </c>
      <c r="F108" s="155">
        <f t="shared" si="5"/>
        <v>0</v>
      </c>
      <c r="G108" s="163">
        <v>0</v>
      </c>
      <c r="H108" s="162">
        <f t="shared" si="7"/>
        <v>1.06666666666667</v>
      </c>
    </row>
    <row r="109" s="138" customFormat="true" spans="1:8">
      <c r="A109" s="148" t="s">
        <v>652</v>
      </c>
      <c r="B109" s="154">
        <f t="shared" si="4"/>
        <v>8</v>
      </c>
      <c r="C109" s="155">
        <v>0</v>
      </c>
      <c r="D109" s="155">
        <v>0</v>
      </c>
      <c r="E109" s="155">
        <v>0</v>
      </c>
      <c r="F109" s="155">
        <f t="shared" si="5"/>
        <v>0</v>
      </c>
      <c r="G109" s="163">
        <v>8</v>
      </c>
      <c r="H109" s="162">
        <f t="shared" si="7"/>
        <v>0.266666666666667</v>
      </c>
    </row>
    <row r="110" s="138" customFormat="true" spans="1:8">
      <c r="A110" s="156" t="s">
        <v>347</v>
      </c>
      <c r="B110" s="154">
        <f t="shared" si="4"/>
        <v>7764</v>
      </c>
      <c r="C110" s="155">
        <v>94</v>
      </c>
      <c r="D110" s="155">
        <v>461</v>
      </c>
      <c r="E110" s="155">
        <v>27</v>
      </c>
      <c r="F110" s="155">
        <f t="shared" si="5"/>
        <v>7290</v>
      </c>
      <c r="G110" s="163">
        <v>13</v>
      </c>
      <c r="H110" s="162">
        <f t="shared" si="7"/>
        <v>258.8</v>
      </c>
    </row>
    <row r="111" s="138" customFormat="true" spans="1:8">
      <c r="A111" s="148" t="s">
        <v>654</v>
      </c>
      <c r="B111" s="154">
        <f t="shared" si="4"/>
        <v>543</v>
      </c>
      <c r="C111" s="155">
        <v>4</v>
      </c>
      <c r="D111" s="155">
        <v>525</v>
      </c>
      <c r="E111" s="155">
        <v>0</v>
      </c>
      <c r="F111" s="155">
        <f t="shared" si="5"/>
        <v>0</v>
      </c>
      <c r="G111" s="163">
        <v>18</v>
      </c>
      <c r="H111" s="162">
        <f t="shared" si="7"/>
        <v>18.1</v>
      </c>
    </row>
    <row r="112" s="138" customFormat="true" spans="1:8">
      <c r="A112" s="148" t="s">
        <v>655</v>
      </c>
      <c r="B112" s="154">
        <f t="shared" si="4"/>
        <v>216</v>
      </c>
      <c r="C112" s="155">
        <v>14</v>
      </c>
      <c r="D112" s="155">
        <v>216</v>
      </c>
      <c r="E112" s="155">
        <v>0</v>
      </c>
      <c r="F112" s="155">
        <f t="shared" si="5"/>
        <v>0</v>
      </c>
      <c r="G112" s="163">
        <v>0</v>
      </c>
      <c r="H112" s="162">
        <f t="shared" si="7"/>
        <v>7.2</v>
      </c>
    </row>
    <row r="113" s="138" customFormat="true" spans="1:8">
      <c r="A113" s="148" t="s">
        <v>320</v>
      </c>
      <c r="B113" s="154">
        <f t="shared" si="4"/>
        <v>3065</v>
      </c>
      <c r="C113" s="155">
        <v>58</v>
      </c>
      <c r="D113" s="155">
        <v>359</v>
      </c>
      <c r="E113" s="155">
        <v>10</v>
      </c>
      <c r="F113" s="155">
        <f t="shared" si="5"/>
        <v>2700</v>
      </c>
      <c r="G113" s="163">
        <v>6</v>
      </c>
      <c r="H113" s="162">
        <f t="shared" si="7"/>
        <v>102.166666666667</v>
      </c>
    </row>
    <row r="114" s="138" customFormat="true" spans="1:8">
      <c r="A114" s="148" t="s">
        <v>322</v>
      </c>
      <c r="B114" s="154">
        <f t="shared" si="4"/>
        <v>2274</v>
      </c>
      <c r="C114" s="155">
        <v>17</v>
      </c>
      <c r="D114" s="155">
        <v>372</v>
      </c>
      <c r="E114" s="155">
        <v>7</v>
      </c>
      <c r="F114" s="155">
        <f t="shared" si="5"/>
        <v>1890</v>
      </c>
      <c r="G114" s="163">
        <v>12</v>
      </c>
      <c r="H114" s="162">
        <f t="shared" si="7"/>
        <v>75.8</v>
      </c>
    </row>
    <row r="115" s="138" customFormat="true" spans="1:8">
      <c r="A115" s="148" t="s">
        <v>318</v>
      </c>
      <c r="B115" s="154">
        <f t="shared" si="4"/>
        <v>3290</v>
      </c>
      <c r="C115" s="155">
        <v>11</v>
      </c>
      <c r="D115" s="155">
        <v>306</v>
      </c>
      <c r="E115" s="155">
        <v>11</v>
      </c>
      <c r="F115" s="155">
        <f t="shared" si="5"/>
        <v>2970</v>
      </c>
      <c r="G115" s="163">
        <v>14</v>
      </c>
      <c r="H115" s="162">
        <f t="shared" si="7"/>
        <v>109.666666666667</v>
      </c>
    </row>
    <row r="116" s="138" customFormat="true" spans="1:8">
      <c r="A116" s="156" t="s">
        <v>348</v>
      </c>
      <c r="B116" s="154">
        <f t="shared" si="4"/>
        <v>735</v>
      </c>
      <c r="C116" s="155">
        <v>57</v>
      </c>
      <c r="D116" s="155">
        <v>181</v>
      </c>
      <c r="E116" s="155">
        <v>0</v>
      </c>
      <c r="F116" s="155">
        <f t="shared" si="5"/>
        <v>0</v>
      </c>
      <c r="G116" s="163">
        <v>554</v>
      </c>
      <c r="H116" s="162">
        <f t="shared" si="7"/>
        <v>24.5</v>
      </c>
    </row>
    <row r="117" s="138" customFormat="true" spans="1:8">
      <c r="A117" s="148" t="s">
        <v>24</v>
      </c>
      <c r="B117" s="154">
        <f t="shared" si="4"/>
        <v>1140</v>
      </c>
      <c r="C117" s="155">
        <v>10</v>
      </c>
      <c r="D117" s="155">
        <v>21</v>
      </c>
      <c r="E117" s="155">
        <v>4</v>
      </c>
      <c r="F117" s="155">
        <f t="shared" si="5"/>
        <v>1080</v>
      </c>
      <c r="G117" s="163">
        <v>39</v>
      </c>
      <c r="H117" s="162">
        <f t="shared" si="7"/>
        <v>38</v>
      </c>
    </row>
    <row r="118" s="138" customFormat="true" spans="1:8">
      <c r="A118" s="148" t="s">
        <v>328</v>
      </c>
      <c r="B118" s="154">
        <f t="shared" si="4"/>
        <v>99</v>
      </c>
      <c r="C118" s="155">
        <v>32</v>
      </c>
      <c r="D118" s="155">
        <v>93</v>
      </c>
      <c r="E118" s="155">
        <v>0</v>
      </c>
      <c r="F118" s="155">
        <f t="shared" si="5"/>
        <v>0</v>
      </c>
      <c r="G118" s="163">
        <v>6</v>
      </c>
      <c r="H118" s="162">
        <f t="shared" si="7"/>
        <v>3.3</v>
      </c>
    </row>
    <row r="119" s="138" customFormat="true" spans="1:8">
      <c r="A119" s="148" t="s">
        <v>34</v>
      </c>
      <c r="B119" s="154">
        <f t="shared" si="4"/>
        <v>317</v>
      </c>
      <c r="C119" s="155">
        <v>9</v>
      </c>
      <c r="D119" s="155">
        <v>32</v>
      </c>
      <c r="E119" s="155">
        <v>1</v>
      </c>
      <c r="F119" s="155">
        <f t="shared" si="5"/>
        <v>270</v>
      </c>
      <c r="G119" s="163">
        <v>15</v>
      </c>
      <c r="H119" s="162">
        <f t="shared" si="7"/>
        <v>10.5666666666667</v>
      </c>
    </row>
    <row r="120" s="138" customFormat="true" spans="1:8">
      <c r="A120" s="148" t="s">
        <v>657</v>
      </c>
      <c r="B120" s="154">
        <f t="shared" si="4"/>
        <v>550</v>
      </c>
      <c r="C120" s="155">
        <v>2</v>
      </c>
      <c r="D120" s="155">
        <v>278</v>
      </c>
      <c r="E120" s="155">
        <v>1</v>
      </c>
      <c r="F120" s="155">
        <f t="shared" si="5"/>
        <v>270</v>
      </c>
      <c r="G120" s="163">
        <v>2</v>
      </c>
      <c r="H120" s="162">
        <f t="shared" si="7"/>
        <v>18.3333333333333</v>
      </c>
    </row>
    <row r="121" s="138" customFormat="true" spans="1:8">
      <c r="A121" s="148" t="s">
        <v>656</v>
      </c>
      <c r="B121" s="154">
        <f t="shared" si="4"/>
        <v>1094</v>
      </c>
      <c r="C121" s="155">
        <v>0</v>
      </c>
      <c r="D121" s="155">
        <v>2</v>
      </c>
      <c r="E121" s="155">
        <v>4</v>
      </c>
      <c r="F121" s="155">
        <f t="shared" si="5"/>
        <v>1080</v>
      </c>
      <c r="G121" s="163">
        <v>12</v>
      </c>
      <c r="H121" s="162">
        <f t="shared" si="7"/>
        <v>36.4666666666667</v>
      </c>
    </row>
  </sheetData>
  <mergeCells count="6">
    <mergeCell ref="C1:F1"/>
    <mergeCell ref="C2:D2"/>
    <mergeCell ref="E2:F2"/>
    <mergeCell ref="A1:A2"/>
    <mergeCell ref="B1:B2"/>
    <mergeCell ref="G1:G2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198"/>
  <sheetViews>
    <sheetView workbookViewId="0">
      <selection activeCell="H12" sqref="H12"/>
    </sheetView>
  </sheetViews>
  <sheetFormatPr defaultColWidth="7" defaultRowHeight="18"/>
  <cols>
    <col min="1" max="1" width="17.5" style="10" customWidth="true"/>
    <col min="2" max="2" width="10.3" style="1" customWidth="true"/>
    <col min="3" max="3" width="17.1416666666667" style="1" customWidth="true"/>
    <col min="4" max="5" width="12.5" style="1" customWidth="true"/>
    <col min="6" max="6" width="11.5916666666667" style="10" customWidth="true"/>
    <col min="7" max="7" width="11.5916666666667" style="1" customWidth="true"/>
    <col min="8" max="8" width="11.7166666666667" style="1" customWidth="true"/>
    <col min="9" max="9" width="15.1166666666667" style="1" customWidth="true"/>
    <col min="10" max="11" width="11.5916666666667" style="1" customWidth="true"/>
    <col min="12" max="12" width="10.3916666666667" style="1" customWidth="true"/>
    <col min="13" max="13" width="12.4916666666667" style="1" customWidth="true"/>
    <col min="14" max="14" width="9.19166666666667" style="1" customWidth="true"/>
    <col min="15" max="16" width="11.7" style="1" customWidth="true"/>
    <col min="17" max="17" width="10.3916666666667" style="1" customWidth="true"/>
    <col min="18" max="18" width="10.625" style="1" customWidth="true"/>
    <col min="19" max="19" width="10.775" style="1" customWidth="true"/>
    <col min="20" max="20" width="14.0583333333333" style="1" customWidth="true"/>
    <col min="21" max="21" width="10.15" style="11" customWidth="true"/>
    <col min="22" max="22" width="10.6166666666667" style="45" hidden="true" customWidth="true"/>
    <col min="23" max="23" width="4.56666666666667" style="1" customWidth="true"/>
    <col min="24" max="25" width="13.8916666666667" style="1"/>
    <col min="26" max="16384" width="7.875" style="1"/>
  </cols>
  <sheetData>
    <row r="1" s="2" customFormat="true" ht="35" customHeight="true" spans="1:22">
      <c r="A1" s="13" t="s">
        <v>756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47"/>
      <c r="V1" s="121"/>
    </row>
    <row r="2" s="1" customFormat="true" ht="32" customHeight="true" spans="1:22">
      <c r="A2" s="10"/>
      <c r="B2" s="14"/>
      <c r="C2" s="14"/>
      <c r="D2" s="14"/>
      <c r="F2" s="10"/>
      <c r="N2" s="45"/>
      <c r="O2" s="45"/>
      <c r="P2" s="45"/>
      <c r="S2" s="45" t="s">
        <v>757</v>
      </c>
      <c r="T2" s="45"/>
      <c r="U2" s="45"/>
      <c r="V2" s="45"/>
    </row>
    <row r="3" s="3" customFormat="true" ht="21.95" customHeight="true" spans="1:22">
      <c r="A3" s="16" t="s">
        <v>92</v>
      </c>
      <c r="B3" s="16" t="s">
        <v>758</v>
      </c>
      <c r="C3" s="16" t="s">
        <v>759</v>
      </c>
      <c r="D3" s="17" t="s">
        <v>760</v>
      </c>
      <c r="E3" s="17"/>
      <c r="F3" s="17"/>
      <c r="G3" s="17"/>
      <c r="H3" s="17"/>
      <c r="I3" s="16" t="s">
        <v>761</v>
      </c>
      <c r="J3" s="17" t="s">
        <v>760</v>
      </c>
      <c r="K3" s="17"/>
      <c r="L3" s="17"/>
      <c r="M3" s="17"/>
      <c r="N3" s="17"/>
      <c r="O3" s="17"/>
      <c r="P3" s="17"/>
      <c r="Q3" s="17"/>
      <c r="R3" s="16" t="s">
        <v>762</v>
      </c>
      <c r="S3" s="16" t="s">
        <v>763</v>
      </c>
      <c r="T3" s="16" t="s">
        <v>764</v>
      </c>
      <c r="U3" s="38" t="s">
        <v>704</v>
      </c>
      <c r="V3" s="117" t="s">
        <v>765</v>
      </c>
    </row>
    <row r="4" s="3" customFormat="true" ht="72" spans="1:22">
      <c r="A4" s="16"/>
      <c r="B4" s="16"/>
      <c r="C4" s="16"/>
      <c r="D4" s="18" t="s">
        <v>766</v>
      </c>
      <c r="E4" s="18" t="s">
        <v>767</v>
      </c>
      <c r="F4" s="38" t="s">
        <v>705</v>
      </c>
      <c r="G4" s="38" t="s">
        <v>768</v>
      </c>
      <c r="H4" s="38" t="s">
        <v>769</v>
      </c>
      <c r="I4" s="16"/>
      <c r="J4" s="38" t="s">
        <v>770</v>
      </c>
      <c r="K4" s="38" t="s">
        <v>771</v>
      </c>
      <c r="L4" s="38" t="s">
        <v>772</v>
      </c>
      <c r="M4" s="38" t="s">
        <v>150</v>
      </c>
      <c r="N4" s="38" t="s">
        <v>773</v>
      </c>
      <c r="O4" s="38" t="s">
        <v>774</v>
      </c>
      <c r="P4" s="38" t="s">
        <v>775</v>
      </c>
      <c r="Q4" s="38" t="s">
        <v>776</v>
      </c>
      <c r="R4" s="16"/>
      <c r="S4" s="16"/>
      <c r="T4" s="16"/>
      <c r="U4" s="38"/>
      <c r="V4" s="117"/>
    </row>
    <row r="5" s="3" customFormat="true" ht="39" customHeight="true" spans="1:22">
      <c r="A5" s="21" t="s">
        <v>777</v>
      </c>
      <c r="B5" s="20" t="s">
        <v>748</v>
      </c>
      <c r="C5" s="21" t="s">
        <v>778</v>
      </c>
      <c r="D5" s="22" t="s">
        <v>750</v>
      </c>
      <c r="E5" s="22" t="s">
        <v>751</v>
      </c>
      <c r="F5" s="21" t="s">
        <v>752</v>
      </c>
      <c r="G5" s="21" t="s">
        <v>779</v>
      </c>
      <c r="H5" s="21" t="s">
        <v>780</v>
      </c>
      <c r="I5" s="38" t="s">
        <v>781</v>
      </c>
      <c r="J5" s="21" t="s">
        <v>782</v>
      </c>
      <c r="K5" s="21" t="s">
        <v>783</v>
      </c>
      <c r="L5" s="21" t="s">
        <v>784</v>
      </c>
      <c r="M5" s="21" t="s">
        <v>785</v>
      </c>
      <c r="N5" s="21" t="s">
        <v>786</v>
      </c>
      <c r="O5" s="21" t="s">
        <v>787</v>
      </c>
      <c r="P5" s="21" t="s">
        <v>788</v>
      </c>
      <c r="Q5" s="21" t="s">
        <v>789</v>
      </c>
      <c r="R5" s="21" t="s">
        <v>790</v>
      </c>
      <c r="S5" s="21" t="s">
        <v>791</v>
      </c>
      <c r="T5" s="21" t="s">
        <v>792</v>
      </c>
      <c r="U5" s="38"/>
      <c r="V5" s="117"/>
    </row>
    <row r="6" s="117" customFormat="true" ht="39" customHeight="true" spans="1:22">
      <c r="A6" s="20" t="s">
        <v>10</v>
      </c>
      <c r="B6" s="24">
        <f t="shared" ref="B6:H6" si="0">B8+B21+B35+B52+B111+B114+B94+B115+B154+B43+B74+B83+B59+B103+B124+B132+B145+B165+B177+B183+B190+B7</f>
        <v>69828.022446086</v>
      </c>
      <c r="C6" s="24">
        <f t="shared" si="0"/>
        <v>1320990.969411</v>
      </c>
      <c r="D6" s="24">
        <f t="shared" si="0"/>
        <v>226114.2665</v>
      </c>
      <c r="E6" s="24">
        <f t="shared" si="0"/>
        <v>615948</v>
      </c>
      <c r="F6" s="24">
        <f t="shared" si="0"/>
        <v>82187.7548</v>
      </c>
      <c r="G6" s="24">
        <f t="shared" si="0"/>
        <v>332289.125635</v>
      </c>
      <c r="H6" s="24">
        <f t="shared" si="0"/>
        <v>62911.822476</v>
      </c>
      <c r="I6" s="24">
        <f>I8+I21+I35+I43+I52+I59+I74+I83+I94+I103+I111+I114+I115+I124+I132+I154+I165+I177+I183+I190+I145</f>
        <v>664030.228466</v>
      </c>
      <c r="J6" s="24">
        <f t="shared" ref="J6:Q6" si="1">J8+J21+J35+J52+J111+J114+J94+J115+J154+J43+J74+J83+J59+J103+J124+J132+J145+J165+J177+J183+J190+J7</f>
        <v>393836.687931</v>
      </c>
      <c r="K6" s="24">
        <f t="shared" si="1"/>
        <v>157104.915868</v>
      </c>
      <c r="L6" s="24">
        <f t="shared" si="1"/>
        <v>33644.140289</v>
      </c>
      <c r="M6" s="24">
        <f t="shared" si="1"/>
        <v>12138.398008</v>
      </c>
      <c r="N6" s="24">
        <f t="shared" si="1"/>
        <v>8425.537253</v>
      </c>
      <c r="O6" s="24">
        <f t="shared" si="1"/>
        <v>35890.307199</v>
      </c>
      <c r="P6" s="24">
        <f t="shared" si="1"/>
        <v>3233.579932</v>
      </c>
      <c r="Q6" s="24">
        <f t="shared" si="1"/>
        <v>21757.299786</v>
      </c>
      <c r="R6" s="24">
        <f>R8+R21+R35+R52+R111+R114+R94+R115+R154+R43+R74+R83+R59+R103+R124+R132+R145+R165+R177+R183+R190</f>
        <v>57.98</v>
      </c>
      <c r="S6" s="24">
        <f>S8+S21+S35+S52+S111+S114+S94+S115+S154+S43+S74+S83+S59+S103+S124+S132+S145+S165+S177+S183+S190</f>
        <v>20267.409485</v>
      </c>
      <c r="T6" s="24">
        <f>T8+T21+T35+T52+T111+T114+T94+T115+T154+T43+T74+T83+T59+T103+T124+T132+T145+T165+T177+T183+T190+T7</f>
        <v>704968.373906086</v>
      </c>
      <c r="U6" s="122"/>
      <c r="V6" s="5">
        <f t="shared" ref="V6:V28" si="2">I6/(B6+C6)*100</f>
        <v>47.743828086454</v>
      </c>
    </row>
    <row r="7" s="117" customFormat="true" ht="39" customHeight="true" spans="1:22">
      <c r="A7" s="20" t="s">
        <v>11</v>
      </c>
      <c r="B7" s="26">
        <v>0</v>
      </c>
      <c r="C7" s="27">
        <v>4500</v>
      </c>
      <c r="D7" s="26">
        <v>0</v>
      </c>
      <c r="E7" s="26">
        <v>2960</v>
      </c>
      <c r="F7" s="26">
        <v>0</v>
      </c>
      <c r="G7" s="26">
        <v>0</v>
      </c>
      <c r="H7" s="26"/>
      <c r="I7" s="120">
        <f t="shared" ref="I7:I21" si="3">SUM(J7:Q7)</f>
        <v>1495</v>
      </c>
      <c r="J7" s="26"/>
      <c r="K7" s="26">
        <v>250</v>
      </c>
      <c r="L7" s="26">
        <v>245</v>
      </c>
      <c r="M7" s="26">
        <v>1000</v>
      </c>
      <c r="N7" s="26"/>
      <c r="O7" s="26"/>
      <c r="P7" s="26"/>
      <c r="Q7" s="26"/>
      <c r="R7" s="26"/>
      <c r="S7" s="26"/>
      <c r="T7" s="29">
        <f t="shared" ref="T7:T34" si="4">B7+C7-I7-R7-S7</f>
        <v>3005</v>
      </c>
      <c r="U7" s="38"/>
      <c r="V7" s="5"/>
    </row>
    <row r="8" s="7" customFormat="true" ht="29" customHeight="true" spans="1:22">
      <c r="A8" s="20" t="s">
        <v>15</v>
      </c>
      <c r="B8" s="27">
        <f t="shared" ref="B8:T8" si="5">SUM(B9:B20)</f>
        <v>2036.132695</v>
      </c>
      <c r="C8" s="27">
        <f t="shared" si="5"/>
        <v>121596.733419</v>
      </c>
      <c r="D8" s="26">
        <f>SUM(D9:E20)</f>
        <v>8474.27</v>
      </c>
      <c r="E8" s="27"/>
      <c r="F8" s="27">
        <f t="shared" si="5"/>
        <v>25926.2522</v>
      </c>
      <c r="G8" s="27">
        <f t="shared" si="5"/>
        <v>80665.746968</v>
      </c>
      <c r="H8" s="27">
        <f t="shared" si="5"/>
        <v>6530.464251</v>
      </c>
      <c r="I8" s="27">
        <f t="shared" si="5"/>
        <v>61099.223999</v>
      </c>
      <c r="J8" s="27">
        <f t="shared" si="5"/>
        <v>31392.857731</v>
      </c>
      <c r="K8" s="27">
        <f t="shared" si="5"/>
        <v>11190.398242</v>
      </c>
      <c r="L8" s="27">
        <f t="shared" si="5"/>
        <v>2478.625909</v>
      </c>
      <c r="M8" s="27">
        <f t="shared" si="5"/>
        <v>2876.851344</v>
      </c>
      <c r="N8" s="27">
        <f t="shared" si="5"/>
        <v>1531.78873</v>
      </c>
      <c r="O8" s="27">
        <f t="shared" si="5"/>
        <v>4217.810145</v>
      </c>
      <c r="P8" s="27">
        <f t="shared" si="5"/>
        <v>450.395362</v>
      </c>
      <c r="Q8" s="27">
        <f t="shared" si="5"/>
        <v>6960.496536</v>
      </c>
      <c r="R8" s="27">
        <f t="shared" si="5"/>
        <v>0</v>
      </c>
      <c r="S8" s="27">
        <f t="shared" si="5"/>
        <v>2.94</v>
      </c>
      <c r="T8" s="27">
        <f t="shared" si="5"/>
        <v>62530.702115</v>
      </c>
      <c r="U8" s="123"/>
      <c r="V8" s="124">
        <f t="shared" si="2"/>
        <v>49.4198880277202</v>
      </c>
    </row>
    <row r="9" s="1" customFormat="true" ht="29" customHeight="true" spans="1:24">
      <c r="A9" s="21" t="s">
        <v>793</v>
      </c>
      <c r="B9" s="29">
        <v>0</v>
      </c>
      <c r="C9" s="29">
        <f t="shared" ref="C9:C20" si="6">SUM(D9:H9)</f>
        <v>13248.6992</v>
      </c>
      <c r="D9" s="29">
        <v>940.27</v>
      </c>
      <c r="E9" s="29"/>
      <c r="F9" s="29">
        <v>12308.4292</v>
      </c>
      <c r="G9" s="29">
        <v>0</v>
      </c>
      <c r="H9" s="29">
        <v>0</v>
      </c>
      <c r="I9" s="29">
        <f t="shared" si="3"/>
        <v>7102.441064</v>
      </c>
      <c r="J9" s="29">
        <v>5.583429</v>
      </c>
      <c r="K9" s="29">
        <v>1507.004787</v>
      </c>
      <c r="L9" s="29">
        <v>931</v>
      </c>
      <c r="M9" s="29">
        <v>2719.044541</v>
      </c>
      <c r="N9" s="29">
        <v>0</v>
      </c>
      <c r="O9" s="29">
        <v>1914.074907</v>
      </c>
      <c r="P9" s="29">
        <v>0</v>
      </c>
      <c r="Q9" s="29">
        <v>25.7334</v>
      </c>
      <c r="R9" s="29">
        <v>0</v>
      </c>
      <c r="S9" s="29">
        <v>0</v>
      </c>
      <c r="T9" s="29">
        <f t="shared" si="4"/>
        <v>6146.258136</v>
      </c>
      <c r="U9" s="38"/>
      <c r="V9" s="5">
        <f t="shared" si="2"/>
        <v>53.6085917325378</v>
      </c>
      <c r="X9" s="49">
        <f t="shared" ref="X9:X60" si="7">(D9+E9)/I9</f>
        <v>0.132386878191208</v>
      </c>
    </row>
    <row r="10" s="3" customFormat="true" ht="29" customHeight="true" spans="1:24">
      <c r="A10" s="21" t="s">
        <v>153</v>
      </c>
      <c r="B10" s="29">
        <v>0.83</v>
      </c>
      <c r="C10" s="29">
        <f t="shared" si="6"/>
        <v>14329.29</v>
      </c>
      <c r="D10" s="29">
        <v>824</v>
      </c>
      <c r="E10" s="29"/>
      <c r="F10" s="29">
        <v>946.32</v>
      </c>
      <c r="G10" s="29">
        <v>12379.25</v>
      </c>
      <c r="H10" s="29">
        <v>179.72</v>
      </c>
      <c r="I10" s="29">
        <f t="shared" si="3"/>
        <v>6589.25</v>
      </c>
      <c r="J10" s="29">
        <v>3243.64</v>
      </c>
      <c r="K10" s="29">
        <v>1575.11</v>
      </c>
      <c r="L10" s="29">
        <v>119.67</v>
      </c>
      <c r="M10" s="29">
        <v>3.18</v>
      </c>
      <c r="N10" s="29">
        <v>572.8</v>
      </c>
      <c r="O10" s="29">
        <v>162.47</v>
      </c>
      <c r="P10" s="29">
        <v>0</v>
      </c>
      <c r="Q10" s="29">
        <v>912.38</v>
      </c>
      <c r="R10" s="29">
        <v>0</v>
      </c>
      <c r="S10" s="29">
        <v>0</v>
      </c>
      <c r="T10" s="29">
        <f t="shared" si="4"/>
        <v>7740.87</v>
      </c>
      <c r="U10" s="38"/>
      <c r="V10" s="5">
        <f t="shared" si="2"/>
        <v>45.9818201103689</v>
      </c>
      <c r="X10" s="49">
        <f t="shared" si="7"/>
        <v>0.125052168304435</v>
      </c>
    </row>
    <row r="11" s="1" customFormat="true" ht="29" customHeight="true" spans="1:24">
      <c r="A11" s="21" t="s">
        <v>155</v>
      </c>
      <c r="B11" s="29">
        <v>7.77</v>
      </c>
      <c r="C11" s="29">
        <f t="shared" si="6"/>
        <v>8502.79</v>
      </c>
      <c r="D11" s="29">
        <v>553</v>
      </c>
      <c r="E11" s="29"/>
      <c r="F11" s="29">
        <v>671.81</v>
      </c>
      <c r="G11" s="29">
        <v>7277.98</v>
      </c>
      <c r="H11" s="29">
        <v>0</v>
      </c>
      <c r="I11" s="29">
        <f t="shared" si="3"/>
        <v>4400.12</v>
      </c>
      <c r="J11" s="29">
        <v>2496.67</v>
      </c>
      <c r="K11" s="29">
        <v>1026.91</v>
      </c>
      <c r="L11" s="29">
        <v>82.72</v>
      </c>
      <c r="M11" s="29">
        <v>0</v>
      </c>
      <c r="N11" s="29">
        <v>202.39</v>
      </c>
      <c r="O11" s="29">
        <v>125.5</v>
      </c>
      <c r="P11" s="29">
        <v>0</v>
      </c>
      <c r="Q11" s="29">
        <v>465.93</v>
      </c>
      <c r="R11" s="29">
        <v>0</v>
      </c>
      <c r="S11" s="29">
        <v>0</v>
      </c>
      <c r="T11" s="29">
        <f t="shared" si="4"/>
        <v>4110.44</v>
      </c>
      <c r="U11" s="125"/>
      <c r="V11" s="5">
        <f t="shared" si="2"/>
        <v>51.701885657348</v>
      </c>
      <c r="X11" s="49">
        <f t="shared" si="7"/>
        <v>0.125678390589348</v>
      </c>
    </row>
    <row r="12" s="1" customFormat="true" ht="29" customHeight="true" spans="1:24">
      <c r="A12" s="21" t="s">
        <v>156</v>
      </c>
      <c r="B12" s="29">
        <v>15.93</v>
      </c>
      <c r="C12" s="29">
        <f t="shared" si="6"/>
        <v>12397.33</v>
      </c>
      <c r="D12" s="29">
        <v>717</v>
      </c>
      <c r="E12" s="29"/>
      <c r="F12" s="29">
        <v>988.05</v>
      </c>
      <c r="G12" s="29">
        <v>10292.28</v>
      </c>
      <c r="H12" s="29">
        <v>400</v>
      </c>
      <c r="I12" s="29">
        <f t="shared" si="3"/>
        <v>5707.61</v>
      </c>
      <c r="J12" s="29">
        <v>3629.76</v>
      </c>
      <c r="K12" s="29">
        <v>1101.66</v>
      </c>
      <c r="L12" s="29">
        <v>64.78</v>
      </c>
      <c r="M12" s="29">
        <v>1.02</v>
      </c>
      <c r="N12" s="29">
        <v>236.92</v>
      </c>
      <c r="O12" s="29">
        <v>100.7</v>
      </c>
      <c r="P12" s="29">
        <v>24.25</v>
      </c>
      <c r="Q12" s="29">
        <v>548.52</v>
      </c>
      <c r="R12" s="29">
        <v>0</v>
      </c>
      <c r="S12" s="29">
        <v>0</v>
      </c>
      <c r="T12" s="29">
        <f t="shared" si="4"/>
        <v>6705.65</v>
      </c>
      <c r="U12" s="125"/>
      <c r="V12" s="5">
        <f t="shared" si="2"/>
        <v>45.9799440275963</v>
      </c>
      <c r="X12" s="49">
        <f t="shared" si="7"/>
        <v>0.125621757618338</v>
      </c>
    </row>
    <row r="13" s="1" customFormat="true" ht="29" customHeight="true" spans="1:24">
      <c r="A13" s="21" t="s">
        <v>157</v>
      </c>
      <c r="B13" s="29">
        <v>0</v>
      </c>
      <c r="C13" s="29">
        <f t="shared" si="6"/>
        <v>4250.304515</v>
      </c>
      <c r="D13" s="29">
        <v>205</v>
      </c>
      <c r="E13" s="29"/>
      <c r="F13" s="29">
        <v>147.0805</v>
      </c>
      <c r="G13" s="29">
        <v>3754</v>
      </c>
      <c r="H13" s="29">
        <v>144.224015</v>
      </c>
      <c r="I13" s="29">
        <f t="shared" si="3"/>
        <v>2521.498312</v>
      </c>
      <c r="J13" s="29">
        <v>689.76373</v>
      </c>
      <c r="K13" s="29">
        <v>132.0925</v>
      </c>
      <c r="L13" s="29">
        <v>25.15845</v>
      </c>
      <c r="M13" s="29">
        <v>0</v>
      </c>
      <c r="N13" s="29">
        <v>26.739728</v>
      </c>
      <c r="O13" s="29">
        <v>89.3812</v>
      </c>
      <c r="P13" s="29">
        <v>50</v>
      </c>
      <c r="Q13" s="29">
        <v>1508.362704</v>
      </c>
      <c r="R13" s="29">
        <v>0</v>
      </c>
      <c r="S13" s="29">
        <v>0</v>
      </c>
      <c r="T13" s="29">
        <f t="shared" si="4"/>
        <v>1728.806203</v>
      </c>
      <c r="U13" s="125"/>
      <c r="V13" s="5">
        <f t="shared" si="2"/>
        <v>59.3251213672157</v>
      </c>
      <c r="X13" s="49">
        <f t="shared" si="7"/>
        <v>0.0813008674344098</v>
      </c>
    </row>
    <row r="14" s="1" customFormat="true" ht="29" customHeight="true" spans="1:24">
      <c r="A14" s="21" t="s">
        <v>158</v>
      </c>
      <c r="B14" s="29">
        <v>24.5211</v>
      </c>
      <c r="C14" s="29">
        <f t="shared" si="6"/>
        <v>7530.8253</v>
      </c>
      <c r="D14" s="29">
        <v>555</v>
      </c>
      <c r="E14" s="29"/>
      <c r="F14" s="34">
        <v>578.8253</v>
      </c>
      <c r="G14" s="29">
        <v>6397</v>
      </c>
      <c r="H14" s="29">
        <v>0</v>
      </c>
      <c r="I14" s="29">
        <f t="shared" si="3"/>
        <v>3343.400348</v>
      </c>
      <c r="J14" s="29">
        <v>2063.379626</v>
      </c>
      <c r="K14" s="29">
        <v>434.2084</v>
      </c>
      <c r="L14" s="29">
        <v>142.8806</v>
      </c>
      <c r="M14" s="29">
        <v>5.449703</v>
      </c>
      <c r="N14" s="29">
        <v>102.494549</v>
      </c>
      <c r="O14" s="29">
        <v>265.06153</v>
      </c>
      <c r="P14" s="29">
        <v>0</v>
      </c>
      <c r="Q14" s="29">
        <v>329.92594</v>
      </c>
      <c r="R14" s="29">
        <v>0</v>
      </c>
      <c r="S14" s="29">
        <v>0</v>
      </c>
      <c r="T14" s="29">
        <f t="shared" si="4"/>
        <v>4211.946052</v>
      </c>
      <c r="U14" s="125"/>
      <c r="V14" s="5">
        <f t="shared" si="2"/>
        <v>44.2521119614052</v>
      </c>
      <c r="X14" s="49">
        <f t="shared" si="7"/>
        <v>0.165998666696316</v>
      </c>
    </row>
    <row r="15" s="1" customFormat="true" ht="29" customHeight="true" spans="1:24">
      <c r="A15" s="21" t="s">
        <v>159</v>
      </c>
      <c r="B15" s="29">
        <v>2.5538</v>
      </c>
      <c r="C15" s="29">
        <f t="shared" si="6"/>
        <v>2036.1875</v>
      </c>
      <c r="D15" s="29">
        <v>136</v>
      </c>
      <c r="E15" s="29"/>
      <c r="F15" s="29">
        <v>57.9979</v>
      </c>
      <c r="G15" s="29">
        <v>1783</v>
      </c>
      <c r="H15" s="29">
        <v>59.1896</v>
      </c>
      <c r="I15" s="29">
        <f t="shared" si="3"/>
        <v>991.967368</v>
      </c>
      <c r="J15" s="29">
        <v>554.65838</v>
      </c>
      <c r="K15" s="29">
        <v>133.5279</v>
      </c>
      <c r="L15" s="29">
        <v>16.5475</v>
      </c>
      <c r="M15" s="29">
        <v>0</v>
      </c>
      <c r="N15" s="29">
        <v>30.7987</v>
      </c>
      <c r="O15" s="29">
        <v>141.783068</v>
      </c>
      <c r="P15" s="29">
        <v>0</v>
      </c>
      <c r="Q15" s="29">
        <v>114.65182</v>
      </c>
      <c r="R15" s="29">
        <v>0</v>
      </c>
      <c r="S15" s="29">
        <v>0</v>
      </c>
      <c r="T15" s="29">
        <f t="shared" si="4"/>
        <v>1046.773932</v>
      </c>
      <c r="U15" s="125"/>
      <c r="V15" s="5">
        <f t="shared" si="2"/>
        <v>48.655872522914</v>
      </c>
      <c r="X15" s="49">
        <f t="shared" si="7"/>
        <v>0.137101284162404</v>
      </c>
    </row>
    <row r="16" s="1" customFormat="true" ht="29" customHeight="true" spans="1:24">
      <c r="A16" s="21" t="s">
        <v>161</v>
      </c>
      <c r="B16" s="29">
        <v>235.28</v>
      </c>
      <c r="C16" s="29">
        <f t="shared" si="6"/>
        <v>10244.558712</v>
      </c>
      <c r="D16" s="29">
        <v>731</v>
      </c>
      <c r="E16" s="29"/>
      <c r="F16" s="34">
        <v>680.8923</v>
      </c>
      <c r="G16" s="29">
        <v>6822.702</v>
      </c>
      <c r="H16" s="29">
        <v>2009.964412</v>
      </c>
      <c r="I16" s="29">
        <f t="shared" si="3"/>
        <v>4706.222042</v>
      </c>
      <c r="J16" s="29">
        <v>2816.81802</v>
      </c>
      <c r="K16" s="29">
        <v>690.481555</v>
      </c>
      <c r="L16" s="29">
        <v>127.99305</v>
      </c>
      <c r="M16" s="29">
        <v>51.65</v>
      </c>
      <c r="N16" s="29">
        <v>52.104117</v>
      </c>
      <c r="O16" s="29">
        <v>264.3821</v>
      </c>
      <c r="P16" s="29">
        <v>0</v>
      </c>
      <c r="Q16" s="29">
        <v>702.7932</v>
      </c>
      <c r="R16" s="29">
        <v>0</v>
      </c>
      <c r="S16" s="29">
        <v>2.94</v>
      </c>
      <c r="T16" s="29">
        <f t="shared" si="4"/>
        <v>5770.67667</v>
      </c>
      <c r="U16" s="125"/>
      <c r="V16" s="5">
        <f t="shared" si="2"/>
        <v>44.907390002206</v>
      </c>
      <c r="X16" s="49">
        <f t="shared" si="7"/>
        <v>0.155326287938881</v>
      </c>
    </row>
    <row r="17" s="1" customFormat="true" ht="29" customHeight="true" spans="1:24">
      <c r="A17" s="21" t="s">
        <v>162</v>
      </c>
      <c r="B17" s="29">
        <v>0</v>
      </c>
      <c r="C17" s="29">
        <f t="shared" si="6"/>
        <v>5213.844</v>
      </c>
      <c r="D17" s="29">
        <v>389</v>
      </c>
      <c r="E17" s="29"/>
      <c r="F17" s="34">
        <v>226.35</v>
      </c>
      <c r="G17" s="29">
        <v>4598.494</v>
      </c>
      <c r="H17" s="29">
        <v>0</v>
      </c>
      <c r="I17" s="29">
        <f t="shared" si="3"/>
        <v>2299.197416</v>
      </c>
      <c r="J17" s="29">
        <v>1025.700076</v>
      </c>
      <c r="K17" s="29">
        <v>529.7556</v>
      </c>
      <c r="L17" s="29">
        <v>134.6392</v>
      </c>
      <c r="M17" s="29">
        <v>48.09</v>
      </c>
      <c r="N17" s="29">
        <v>45.69</v>
      </c>
      <c r="O17" s="29">
        <v>349.5126</v>
      </c>
      <c r="P17" s="29">
        <v>0</v>
      </c>
      <c r="Q17" s="29">
        <v>165.80994</v>
      </c>
      <c r="R17" s="29">
        <v>0</v>
      </c>
      <c r="S17" s="29">
        <v>0</v>
      </c>
      <c r="T17" s="29">
        <f t="shared" si="4"/>
        <v>2914.646584</v>
      </c>
      <c r="U17" s="125"/>
      <c r="V17" s="5">
        <f t="shared" si="2"/>
        <v>44.0979326577473</v>
      </c>
      <c r="X17" s="49">
        <f t="shared" si="7"/>
        <v>0.169189473375783</v>
      </c>
    </row>
    <row r="18" s="1" customFormat="true" ht="29" customHeight="true" spans="1:24">
      <c r="A18" s="21" t="s">
        <v>160</v>
      </c>
      <c r="B18" s="29">
        <v>302.804828</v>
      </c>
      <c r="C18" s="29">
        <f t="shared" si="6"/>
        <v>4632.4559</v>
      </c>
      <c r="D18" s="29">
        <v>276</v>
      </c>
      <c r="E18" s="29"/>
      <c r="F18" s="34">
        <v>128.9559</v>
      </c>
      <c r="G18" s="29">
        <v>2711.4</v>
      </c>
      <c r="H18" s="29">
        <v>1516.1</v>
      </c>
      <c r="I18" s="29">
        <f t="shared" si="3"/>
        <v>2178.683306</v>
      </c>
      <c r="J18" s="29">
        <v>1085.1</v>
      </c>
      <c r="K18" s="29">
        <v>460.7</v>
      </c>
      <c r="L18" s="29">
        <v>127.4</v>
      </c>
      <c r="M18" s="29">
        <v>0</v>
      </c>
      <c r="N18" s="29">
        <v>44.43365</v>
      </c>
      <c r="O18" s="29">
        <v>106.655036</v>
      </c>
      <c r="P18" s="29">
        <v>82.5934</v>
      </c>
      <c r="Q18" s="29">
        <v>271.80122</v>
      </c>
      <c r="R18" s="29">
        <v>0</v>
      </c>
      <c r="S18" s="29">
        <v>0</v>
      </c>
      <c r="T18" s="29">
        <f t="shared" si="4"/>
        <v>2756.577422</v>
      </c>
      <c r="U18" s="125"/>
      <c r="V18" s="5">
        <f t="shared" si="2"/>
        <v>44.1452524207957</v>
      </c>
      <c r="X18" s="49">
        <f t="shared" si="7"/>
        <v>0.126682019015755</v>
      </c>
    </row>
    <row r="19" s="1" customFormat="true" ht="29" customHeight="true" spans="1:24">
      <c r="A19" s="21" t="s">
        <v>148</v>
      </c>
      <c r="B19" s="29">
        <v>1429.445857</v>
      </c>
      <c r="C19" s="29">
        <f t="shared" si="6"/>
        <v>19231.860524</v>
      </c>
      <c r="D19" s="29">
        <v>1771</v>
      </c>
      <c r="E19" s="29"/>
      <c r="F19" s="29">
        <v>7652.0843</v>
      </c>
      <c r="G19" s="29">
        <v>7587.51</v>
      </c>
      <c r="H19" s="29">
        <v>2221.266224</v>
      </c>
      <c r="I19" s="29">
        <f t="shared" si="3"/>
        <v>11204.737821</v>
      </c>
      <c r="J19" s="29">
        <v>8091.399775</v>
      </c>
      <c r="K19" s="29">
        <v>1433.4898</v>
      </c>
      <c r="L19" s="29">
        <v>233.40665</v>
      </c>
      <c r="M19" s="29">
        <v>16.9671</v>
      </c>
      <c r="N19" s="29">
        <v>91.360836</v>
      </c>
      <c r="O19" s="29">
        <v>335.79</v>
      </c>
      <c r="P19" s="29">
        <v>0</v>
      </c>
      <c r="Q19" s="29">
        <v>1002.32366</v>
      </c>
      <c r="R19" s="29">
        <v>0</v>
      </c>
      <c r="S19" s="29">
        <v>0</v>
      </c>
      <c r="T19" s="29">
        <f t="shared" si="4"/>
        <v>9456.56856</v>
      </c>
      <c r="U19" s="125"/>
      <c r="V19" s="5">
        <f t="shared" si="2"/>
        <v>54.2305390297286</v>
      </c>
      <c r="X19" s="49">
        <f t="shared" si="7"/>
        <v>0.158058138288678</v>
      </c>
    </row>
    <row r="20" s="1" customFormat="true" ht="29" customHeight="true" spans="1:24">
      <c r="A20" s="21" t="s">
        <v>151</v>
      </c>
      <c r="B20" s="29">
        <v>16.99711</v>
      </c>
      <c r="C20" s="29">
        <f t="shared" si="6"/>
        <v>19978.587768</v>
      </c>
      <c r="D20" s="29">
        <v>1377</v>
      </c>
      <c r="E20" s="29"/>
      <c r="F20" s="29">
        <v>1539.4568</v>
      </c>
      <c r="G20" s="29">
        <v>17062.130968</v>
      </c>
      <c r="H20" s="29">
        <v>0</v>
      </c>
      <c r="I20" s="29">
        <f t="shared" si="3"/>
        <v>10054.096322</v>
      </c>
      <c r="J20" s="29">
        <v>5690.384695</v>
      </c>
      <c r="K20" s="29">
        <v>2165.4577</v>
      </c>
      <c r="L20" s="29">
        <v>472.430459</v>
      </c>
      <c r="M20" s="29">
        <v>31.45</v>
      </c>
      <c r="N20" s="29">
        <v>126.05715</v>
      </c>
      <c r="O20" s="29">
        <v>362.499704</v>
      </c>
      <c r="P20" s="29">
        <v>293.551962</v>
      </c>
      <c r="Q20" s="29">
        <v>912.264652</v>
      </c>
      <c r="R20" s="29">
        <v>0</v>
      </c>
      <c r="S20" s="29">
        <v>0</v>
      </c>
      <c r="T20" s="29">
        <f t="shared" si="4"/>
        <v>9941.488556</v>
      </c>
      <c r="U20" s="125"/>
      <c r="V20" s="5">
        <f t="shared" si="2"/>
        <v>50.2815815758505</v>
      </c>
      <c r="X20" s="49">
        <f t="shared" si="7"/>
        <v>0.136959101633719</v>
      </c>
    </row>
    <row r="21" s="7" customFormat="true" ht="29" customHeight="true" spans="1:24">
      <c r="A21" s="20" t="s">
        <v>686</v>
      </c>
      <c r="B21" s="26">
        <f t="shared" ref="B21:H21" si="8">SUM(B22:B34)</f>
        <v>3.6</v>
      </c>
      <c r="C21" s="26">
        <f t="shared" si="8"/>
        <v>23611.8392</v>
      </c>
      <c r="D21" s="26">
        <f t="shared" si="8"/>
        <v>5795.9965</v>
      </c>
      <c r="E21" s="26">
        <f t="shared" si="8"/>
        <v>0</v>
      </c>
      <c r="F21" s="26">
        <f t="shared" si="8"/>
        <v>2399.398</v>
      </c>
      <c r="G21" s="26">
        <f t="shared" si="8"/>
        <v>11424.8399</v>
      </c>
      <c r="H21" s="26">
        <f t="shared" si="8"/>
        <v>3991.6048</v>
      </c>
      <c r="I21" s="27">
        <f t="shared" si="3"/>
        <v>10664.81352</v>
      </c>
      <c r="J21" s="26">
        <f t="shared" ref="J21:S21" si="9">SUM(J22:J34)</f>
        <v>2243.5489</v>
      </c>
      <c r="K21" s="26">
        <f t="shared" si="9"/>
        <v>1329.0096</v>
      </c>
      <c r="L21" s="26">
        <f t="shared" si="9"/>
        <v>4.394</v>
      </c>
      <c r="M21" s="26">
        <f t="shared" si="9"/>
        <v>3510.54</v>
      </c>
      <c r="N21" s="26">
        <f t="shared" si="9"/>
        <v>240.812</v>
      </c>
      <c r="O21" s="26">
        <f t="shared" si="9"/>
        <v>1288.40968</v>
      </c>
      <c r="P21" s="26">
        <f t="shared" si="9"/>
        <v>698.3135</v>
      </c>
      <c r="Q21" s="26">
        <f t="shared" si="9"/>
        <v>1349.78584</v>
      </c>
      <c r="R21" s="26">
        <f t="shared" si="9"/>
        <v>0</v>
      </c>
      <c r="S21" s="26">
        <f t="shared" si="9"/>
        <v>600</v>
      </c>
      <c r="T21" s="27">
        <f t="shared" si="4"/>
        <v>12350.62568</v>
      </c>
      <c r="U21" s="123"/>
      <c r="V21" s="124">
        <f t="shared" si="2"/>
        <v>45.1603437466452</v>
      </c>
      <c r="X21" s="49">
        <f t="shared" si="7"/>
        <v>0.543469090118699</v>
      </c>
    </row>
    <row r="22" s="1" customFormat="true" ht="29" customHeight="true" spans="1:24">
      <c r="A22" s="21" t="s">
        <v>794</v>
      </c>
      <c r="B22" s="32"/>
      <c r="C22" s="32">
        <f t="shared" ref="C22:C34" si="10">D22+E22+F22+G22+H22</f>
        <v>3087.478</v>
      </c>
      <c r="D22" s="32">
        <v>1302</v>
      </c>
      <c r="E22" s="32"/>
      <c r="F22" s="32">
        <v>1785.478</v>
      </c>
      <c r="G22" s="32"/>
      <c r="H22" s="32"/>
      <c r="I22" s="32">
        <f t="shared" ref="I22:I34" si="11">J22+K22+L22+M22+N22+O22+P22+Q22</f>
        <v>1448.4236</v>
      </c>
      <c r="J22" s="32"/>
      <c r="K22" s="32">
        <v>602.097</v>
      </c>
      <c r="L22" s="32"/>
      <c r="M22" s="32">
        <v>846.3266</v>
      </c>
      <c r="N22" s="32"/>
      <c r="O22" s="32"/>
      <c r="P22" s="32"/>
      <c r="Q22" s="32"/>
      <c r="R22" s="32">
        <v>0</v>
      </c>
      <c r="S22" s="32">
        <v>0</v>
      </c>
      <c r="T22" s="32">
        <f t="shared" si="4"/>
        <v>1639.0544</v>
      </c>
      <c r="U22" s="125"/>
      <c r="V22" s="5">
        <f t="shared" si="2"/>
        <v>46.9128395408809</v>
      </c>
      <c r="X22" s="49">
        <f t="shared" si="7"/>
        <v>0.898908302792084</v>
      </c>
    </row>
    <row r="23" s="1" customFormat="true" ht="36" spans="1:24">
      <c r="A23" s="38" t="s">
        <v>795</v>
      </c>
      <c r="B23" s="32"/>
      <c r="C23" s="32">
        <f t="shared" si="10"/>
        <v>214.92</v>
      </c>
      <c r="D23" s="32">
        <v>20</v>
      </c>
      <c r="E23" s="32"/>
      <c r="F23" s="32">
        <v>194.92</v>
      </c>
      <c r="G23" s="32"/>
      <c r="H23" s="32"/>
      <c r="I23" s="32">
        <f t="shared" si="11"/>
        <v>114.73</v>
      </c>
      <c r="J23" s="32"/>
      <c r="K23" s="32"/>
      <c r="L23" s="32"/>
      <c r="M23" s="32">
        <v>114.73</v>
      </c>
      <c r="N23" s="32"/>
      <c r="O23" s="32"/>
      <c r="P23" s="32"/>
      <c r="Q23" s="32"/>
      <c r="R23" s="32">
        <v>0</v>
      </c>
      <c r="S23" s="32">
        <v>0</v>
      </c>
      <c r="T23" s="32">
        <f t="shared" si="4"/>
        <v>100.19</v>
      </c>
      <c r="U23" s="125"/>
      <c r="V23" s="5">
        <f t="shared" si="2"/>
        <v>53.3826540107947</v>
      </c>
      <c r="X23" s="49">
        <f t="shared" si="7"/>
        <v>0.174322321973329</v>
      </c>
    </row>
    <row r="24" s="1" customFormat="true" ht="36" spans="1:24">
      <c r="A24" s="38" t="s">
        <v>796</v>
      </c>
      <c r="B24" s="32"/>
      <c r="C24" s="32">
        <f t="shared" si="10"/>
        <v>1229</v>
      </c>
      <c r="D24" s="32">
        <v>810</v>
      </c>
      <c r="E24" s="32"/>
      <c r="F24" s="32">
        <v>419</v>
      </c>
      <c r="G24" s="32"/>
      <c r="H24" s="32"/>
      <c r="I24" s="32">
        <f t="shared" si="11"/>
        <v>717</v>
      </c>
      <c r="J24" s="32"/>
      <c r="K24" s="32">
        <v>289</v>
      </c>
      <c r="L24" s="32"/>
      <c r="M24" s="32"/>
      <c r="N24" s="32"/>
      <c r="O24" s="32">
        <v>428</v>
      </c>
      <c r="P24" s="32"/>
      <c r="Q24" s="32"/>
      <c r="R24" s="32">
        <v>0</v>
      </c>
      <c r="S24" s="32">
        <v>0</v>
      </c>
      <c r="T24" s="32">
        <f t="shared" si="4"/>
        <v>512</v>
      </c>
      <c r="U24" s="125"/>
      <c r="V24" s="5">
        <f t="shared" si="2"/>
        <v>58.340113913751</v>
      </c>
      <c r="X24" s="49">
        <f t="shared" si="7"/>
        <v>1.12970711297071</v>
      </c>
    </row>
    <row r="25" s="1" customFormat="true" ht="29" customHeight="true" spans="1:24">
      <c r="A25" s="21" t="s">
        <v>716</v>
      </c>
      <c r="B25" s="32"/>
      <c r="C25" s="32">
        <f t="shared" si="10"/>
        <v>2050.9276</v>
      </c>
      <c r="D25" s="32">
        <v>486</v>
      </c>
      <c r="E25" s="32"/>
      <c r="F25" s="32"/>
      <c r="G25" s="32">
        <v>1516.3299</v>
      </c>
      <c r="H25" s="32">
        <v>48.5977</v>
      </c>
      <c r="I25" s="32">
        <f t="shared" si="11"/>
        <v>787.4994</v>
      </c>
      <c r="J25" s="32">
        <v>426.74</v>
      </c>
      <c r="K25" s="32">
        <v>12.2094</v>
      </c>
      <c r="L25" s="32">
        <v>2.72</v>
      </c>
      <c r="M25" s="32">
        <v>42.76</v>
      </c>
      <c r="N25" s="32">
        <v>24.74</v>
      </c>
      <c r="O25" s="32">
        <v>23.34</v>
      </c>
      <c r="P25" s="32">
        <v>58.19</v>
      </c>
      <c r="Q25" s="32">
        <v>196.8</v>
      </c>
      <c r="R25" s="32">
        <v>0</v>
      </c>
      <c r="S25" s="32">
        <v>0</v>
      </c>
      <c r="T25" s="32">
        <f t="shared" si="4"/>
        <v>1263.4282</v>
      </c>
      <c r="U25" s="125"/>
      <c r="V25" s="5">
        <f t="shared" si="2"/>
        <v>38.3972305994614</v>
      </c>
      <c r="X25" s="49">
        <f t="shared" si="7"/>
        <v>0.617143327347297</v>
      </c>
    </row>
    <row r="26" s="1" customFormat="true" ht="29" customHeight="true" spans="1:24">
      <c r="A26" s="21" t="s">
        <v>717</v>
      </c>
      <c r="B26" s="32"/>
      <c r="C26" s="32">
        <f t="shared" si="10"/>
        <v>2958.93</v>
      </c>
      <c r="D26" s="32">
        <v>564</v>
      </c>
      <c r="E26" s="32"/>
      <c r="F26" s="32"/>
      <c r="G26" s="32">
        <v>250.8</v>
      </c>
      <c r="H26" s="32">
        <v>2144.13</v>
      </c>
      <c r="I26" s="32">
        <f t="shared" si="11"/>
        <v>793.4129</v>
      </c>
      <c r="J26" s="32">
        <v>482.8573</v>
      </c>
      <c r="K26" s="32">
        <v>2.7132</v>
      </c>
      <c r="L26" s="32">
        <v>0.744</v>
      </c>
      <c r="M26" s="32">
        <v>1.8834</v>
      </c>
      <c r="N26" s="32">
        <v>45.4512</v>
      </c>
      <c r="O26" s="32">
        <v>57.7015</v>
      </c>
      <c r="P26" s="32">
        <v>0</v>
      </c>
      <c r="Q26" s="32">
        <v>202.0623</v>
      </c>
      <c r="R26" s="32">
        <v>0</v>
      </c>
      <c r="S26" s="32">
        <v>0</v>
      </c>
      <c r="T26" s="32">
        <f t="shared" si="4"/>
        <v>2165.5171</v>
      </c>
      <c r="U26" s="125"/>
      <c r="V26" s="5">
        <f t="shared" si="2"/>
        <v>26.8141828296039</v>
      </c>
      <c r="X26" s="49">
        <f t="shared" si="7"/>
        <v>0.710853075365929</v>
      </c>
    </row>
    <row r="27" s="1" customFormat="true" ht="29" customHeight="true" spans="1:24">
      <c r="A27" s="21" t="s">
        <v>718</v>
      </c>
      <c r="B27" s="32"/>
      <c r="C27" s="32">
        <f t="shared" si="10"/>
        <v>914.56</v>
      </c>
      <c r="D27" s="32">
        <v>232</v>
      </c>
      <c r="E27" s="32"/>
      <c r="F27" s="32"/>
      <c r="G27" s="32">
        <v>540.07</v>
      </c>
      <c r="H27" s="32">
        <v>142.49</v>
      </c>
      <c r="I27" s="32">
        <f t="shared" si="11"/>
        <v>375.11</v>
      </c>
      <c r="J27" s="32">
        <v>246.99</v>
      </c>
      <c r="K27" s="32">
        <v>1.64</v>
      </c>
      <c r="L27" s="32">
        <v>0</v>
      </c>
      <c r="M27" s="32">
        <v>0.24</v>
      </c>
      <c r="N27" s="32">
        <v>29.62</v>
      </c>
      <c r="O27" s="32">
        <v>40.05</v>
      </c>
      <c r="P27" s="32">
        <v>0</v>
      </c>
      <c r="Q27" s="32">
        <v>56.57</v>
      </c>
      <c r="R27" s="32">
        <v>0</v>
      </c>
      <c r="S27" s="32">
        <v>0</v>
      </c>
      <c r="T27" s="32">
        <f t="shared" si="4"/>
        <v>539.45</v>
      </c>
      <c r="U27" s="125"/>
      <c r="V27" s="5">
        <f t="shared" si="2"/>
        <v>41.0153516445067</v>
      </c>
      <c r="X27" s="49">
        <f t="shared" si="7"/>
        <v>0.61848524432833</v>
      </c>
    </row>
    <row r="28" s="1" customFormat="true" ht="29" customHeight="true" spans="1:24">
      <c r="A28" s="21" t="s">
        <v>721</v>
      </c>
      <c r="B28" s="32"/>
      <c r="C28" s="32">
        <f t="shared" si="10"/>
        <v>505.72</v>
      </c>
      <c r="D28" s="32">
        <v>85</v>
      </c>
      <c r="E28" s="32"/>
      <c r="F28" s="32"/>
      <c r="G28" s="32">
        <v>208.12</v>
      </c>
      <c r="H28" s="32">
        <v>212.6</v>
      </c>
      <c r="I28" s="32">
        <f t="shared" si="11"/>
        <v>296.24</v>
      </c>
      <c r="J28" s="32">
        <v>69.66</v>
      </c>
      <c r="K28" s="32">
        <v>0</v>
      </c>
      <c r="L28" s="32">
        <v>0</v>
      </c>
      <c r="M28" s="32">
        <v>0.15</v>
      </c>
      <c r="N28" s="32">
        <v>0.82</v>
      </c>
      <c r="O28" s="32">
        <v>3.35</v>
      </c>
      <c r="P28" s="32">
        <v>78.17</v>
      </c>
      <c r="Q28" s="32">
        <v>144.09</v>
      </c>
      <c r="R28" s="32">
        <v>0</v>
      </c>
      <c r="S28" s="32">
        <v>0</v>
      </c>
      <c r="T28" s="32">
        <f t="shared" si="4"/>
        <v>209.48</v>
      </c>
      <c r="U28" s="125"/>
      <c r="V28" s="5">
        <f t="shared" si="2"/>
        <v>58.5778691766195</v>
      </c>
      <c r="X28" s="49">
        <f t="shared" si="7"/>
        <v>0.286929516608156</v>
      </c>
    </row>
    <row r="29" s="1" customFormat="true" ht="29" customHeight="true" spans="1:24">
      <c r="A29" s="21" t="s">
        <v>719</v>
      </c>
      <c r="B29" s="32"/>
      <c r="C29" s="32">
        <f t="shared" si="10"/>
        <v>4606.73</v>
      </c>
      <c r="D29" s="32">
        <v>1091</v>
      </c>
      <c r="E29" s="32"/>
      <c r="F29" s="32"/>
      <c r="G29" s="32">
        <v>3515.73</v>
      </c>
      <c r="H29" s="32">
        <v>0</v>
      </c>
      <c r="I29" s="32">
        <f t="shared" si="11"/>
        <v>2230.43356</v>
      </c>
      <c r="J29" s="32">
        <v>318.3</v>
      </c>
      <c r="K29" s="32">
        <v>178.84</v>
      </c>
      <c r="L29" s="32">
        <v>0</v>
      </c>
      <c r="M29" s="32">
        <v>1064.64</v>
      </c>
      <c r="N29" s="32">
        <v>21.98</v>
      </c>
      <c r="O29" s="32">
        <v>325.9008</v>
      </c>
      <c r="P29" s="32">
        <v>76.36</v>
      </c>
      <c r="Q29" s="32">
        <v>244.41276</v>
      </c>
      <c r="R29" s="32">
        <v>0</v>
      </c>
      <c r="S29" s="32">
        <v>0</v>
      </c>
      <c r="T29" s="32">
        <f t="shared" si="4"/>
        <v>2376.29644</v>
      </c>
      <c r="U29" s="125"/>
      <c r="V29" s="5"/>
      <c r="X29" s="49">
        <f t="shared" si="7"/>
        <v>0.489142568317525</v>
      </c>
    </row>
    <row r="30" s="1" customFormat="true" ht="29" customHeight="true" spans="1:24">
      <c r="A30" s="21" t="s">
        <v>720</v>
      </c>
      <c r="B30" s="32">
        <v>3.6</v>
      </c>
      <c r="C30" s="32">
        <f t="shared" si="10"/>
        <v>3865</v>
      </c>
      <c r="D30" s="32">
        <v>708</v>
      </c>
      <c r="E30" s="32"/>
      <c r="F30" s="32"/>
      <c r="G30" s="32">
        <v>3125.38</v>
      </c>
      <c r="H30" s="32">
        <v>31.62</v>
      </c>
      <c r="I30" s="32">
        <f t="shared" si="11"/>
        <v>1771.24</v>
      </c>
      <c r="J30" s="32">
        <v>377.65</v>
      </c>
      <c r="K30" s="32">
        <v>239.8</v>
      </c>
      <c r="L30" s="32">
        <v>0.93</v>
      </c>
      <c r="M30" s="32">
        <v>304.73</v>
      </c>
      <c r="N30" s="32">
        <v>66.95</v>
      </c>
      <c r="O30" s="32">
        <v>324.55</v>
      </c>
      <c r="P30" s="32">
        <v>254.32</v>
      </c>
      <c r="Q30" s="32">
        <v>202.31</v>
      </c>
      <c r="R30" s="32">
        <v>0</v>
      </c>
      <c r="S30" s="32">
        <v>600</v>
      </c>
      <c r="T30" s="32">
        <f t="shared" si="4"/>
        <v>1497.36</v>
      </c>
      <c r="U30" s="125"/>
      <c r="V30" s="5">
        <f t="shared" ref="V30:V38" si="12">I30/(B30+C30)*100</f>
        <v>45.7850385152251</v>
      </c>
      <c r="X30" s="49">
        <f t="shared" si="7"/>
        <v>0.399719970190375</v>
      </c>
    </row>
    <row r="31" s="1" customFormat="true" ht="29" customHeight="true" spans="1:24">
      <c r="A31" s="21" t="s">
        <v>724</v>
      </c>
      <c r="B31" s="32"/>
      <c r="C31" s="32">
        <f t="shared" si="10"/>
        <v>2440.31</v>
      </c>
      <c r="D31" s="32">
        <v>197</v>
      </c>
      <c r="E31" s="32"/>
      <c r="F31" s="32"/>
      <c r="G31" s="32">
        <v>1433</v>
      </c>
      <c r="H31" s="32">
        <v>810.31</v>
      </c>
      <c r="I31" s="32">
        <f t="shared" si="11"/>
        <v>1156.12</v>
      </c>
      <c r="J31" s="32">
        <v>197.2</v>
      </c>
      <c r="K31" s="32">
        <v>2.71</v>
      </c>
      <c r="L31" s="32">
        <v>0</v>
      </c>
      <c r="M31" s="32">
        <v>575.41</v>
      </c>
      <c r="N31" s="32">
        <v>35.55</v>
      </c>
      <c r="O31" s="32">
        <v>33.77</v>
      </c>
      <c r="P31" s="32">
        <v>107.7</v>
      </c>
      <c r="Q31" s="32">
        <v>203.78</v>
      </c>
      <c r="R31" s="32">
        <v>0</v>
      </c>
      <c r="S31" s="32">
        <v>0</v>
      </c>
      <c r="T31" s="32">
        <f t="shared" si="4"/>
        <v>1284.19</v>
      </c>
      <c r="U31" s="125"/>
      <c r="V31" s="5">
        <f t="shared" si="12"/>
        <v>47.3759481377366</v>
      </c>
      <c r="X31" s="49">
        <f t="shared" si="7"/>
        <v>0.170397536587897</v>
      </c>
    </row>
    <row r="32" s="1" customFormat="true" ht="29" customHeight="true" spans="1:24">
      <c r="A32" s="21" t="s">
        <v>723</v>
      </c>
      <c r="B32" s="32"/>
      <c r="C32" s="32">
        <f t="shared" si="10"/>
        <v>833.4836</v>
      </c>
      <c r="D32" s="32">
        <v>163.9965</v>
      </c>
      <c r="E32" s="32"/>
      <c r="F32" s="32"/>
      <c r="G32" s="32">
        <v>324.3</v>
      </c>
      <c r="H32" s="32">
        <v>345.1871</v>
      </c>
      <c r="I32" s="32">
        <f t="shared" si="11"/>
        <v>473.45432</v>
      </c>
      <c r="J32" s="32">
        <v>44.8556</v>
      </c>
      <c r="K32" s="32">
        <v>0</v>
      </c>
      <c r="L32" s="32">
        <v>0</v>
      </c>
      <c r="M32" s="32">
        <v>240.56</v>
      </c>
      <c r="N32" s="32">
        <v>5.98</v>
      </c>
      <c r="O32" s="32">
        <v>11.86</v>
      </c>
      <c r="P32" s="32">
        <v>123.5735</v>
      </c>
      <c r="Q32" s="32">
        <v>46.62522</v>
      </c>
      <c r="R32" s="32">
        <v>0</v>
      </c>
      <c r="S32" s="32">
        <v>0</v>
      </c>
      <c r="T32" s="32">
        <f t="shared" si="4"/>
        <v>360.02928</v>
      </c>
      <c r="U32" s="125"/>
      <c r="V32" s="5">
        <f t="shared" si="12"/>
        <v>56.8042754530503</v>
      </c>
      <c r="X32" s="49">
        <f t="shared" si="7"/>
        <v>0.346382941441954</v>
      </c>
    </row>
    <row r="33" s="1" customFormat="true" ht="29" customHeight="true" spans="1:24">
      <c r="A33" s="21" t="s">
        <v>797</v>
      </c>
      <c r="B33" s="32"/>
      <c r="C33" s="32">
        <f t="shared" si="10"/>
        <v>697.26</v>
      </c>
      <c r="D33" s="32">
        <v>95</v>
      </c>
      <c r="E33" s="32"/>
      <c r="F33" s="32"/>
      <c r="G33" s="32">
        <v>346</v>
      </c>
      <c r="H33" s="32">
        <v>256.26</v>
      </c>
      <c r="I33" s="32">
        <f t="shared" si="11"/>
        <v>384.19974</v>
      </c>
      <c r="J33" s="32">
        <v>45.836</v>
      </c>
      <c r="K33" s="32">
        <v>0</v>
      </c>
      <c r="L33" s="32">
        <v>0</v>
      </c>
      <c r="M33" s="32">
        <v>272.94</v>
      </c>
      <c r="N33" s="32">
        <v>9.3108</v>
      </c>
      <c r="O33" s="32">
        <v>31.05738</v>
      </c>
      <c r="P33" s="32">
        <v>0</v>
      </c>
      <c r="Q33" s="32">
        <v>25.05556</v>
      </c>
      <c r="R33" s="32">
        <v>0</v>
      </c>
      <c r="S33" s="32">
        <v>0</v>
      </c>
      <c r="T33" s="32">
        <f t="shared" si="4"/>
        <v>313.06026</v>
      </c>
      <c r="U33" s="125"/>
      <c r="V33" s="5">
        <f t="shared" si="12"/>
        <v>55.1013596076069</v>
      </c>
      <c r="X33" s="49">
        <f t="shared" si="7"/>
        <v>0.247267215745643</v>
      </c>
    </row>
    <row r="34" s="1" customFormat="true" ht="29" customHeight="true" spans="1:24">
      <c r="A34" s="21" t="s">
        <v>725</v>
      </c>
      <c r="B34" s="32"/>
      <c r="C34" s="32">
        <f t="shared" si="10"/>
        <v>207.52</v>
      </c>
      <c r="D34" s="32">
        <v>42</v>
      </c>
      <c r="E34" s="32"/>
      <c r="F34" s="32"/>
      <c r="G34" s="32">
        <v>165.11</v>
      </c>
      <c r="H34" s="32">
        <v>0.41</v>
      </c>
      <c r="I34" s="32">
        <f t="shared" si="11"/>
        <v>116.95</v>
      </c>
      <c r="J34" s="32">
        <v>33.46</v>
      </c>
      <c r="K34" s="32">
        <v>0</v>
      </c>
      <c r="L34" s="32">
        <v>0</v>
      </c>
      <c r="M34" s="32">
        <v>46.17</v>
      </c>
      <c r="N34" s="32">
        <v>0.41</v>
      </c>
      <c r="O34" s="32">
        <v>8.83</v>
      </c>
      <c r="P34" s="32">
        <v>0</v>
      </c>
      <c r="Q34" s="32">
        <v>28.08</v>
      </c>
      <c r="R34" s="32">
        <v>0</v>
      </c>
      <c r="S34" s="32">
        <v>0</v>
      </c>
      <c r="T34" s="32">
        <f t="shared" si="4"/>
        <v>90.57</v>
      </c>
      <c r="U34" s="125"/>
      <c r="V34" s="5">
        <f t="shared" si="12"/>
        <v>56.3560138781804</v>
      </c>
      <c r="X34" s="49">
        <f t="shared" si="7"/>
        <v>0.359127832407012</v>
      </c>
    </row>
    <row r="35" s="7" customFormat="true" ht="29" customHeight="true" spans="1:24">
      <c r="A35" s="118" t="s">
        <v>688</v>
      </c>
      <c r="B35" s="26">
        <v>129.3867</v>
      </c>
      <c r="C35" s="26">
        <v>11926.2551</v>
      </c>
      <c r="D35" s="119">
        <v>944</v>
      </c>
      <c r="E35" s="67"/>
      <c r="F35" s="26">
        <v>4632.466</v>
      </c>
      <c r="G35" s="26">
        <v>5961.7391</v>
      </c>
      <c r="H35" s="26">
        <v>388.05</v>
      </c>
      <c r="I35" s="27">
        <v>5414.201196</v>
      </c>
      <c r="J35" s="26">
        <v>3356.3371</v>
      </c>
      <c r="K35" s="26">
        <v>1051.738</v>
      </c>
      <c r="L35" s="26">
        <v>273.0708</v>
      </c>
      <c r="M35" s="26">
        <v>58.08</v>
      </c>
      <c r="N35" s="26">
        <v>51.532296</v>
      </c>
      <c r="O35" s="26">
        <v>307.2064</v>
      </c>
      <c r="P35" s="26">
        <v>45.3638</v>
      </c>
      <c r="Q35" s="26">
        <v>270.8728</v>
      </c>
      <c r="R35" s="26">
        <v>0</v>
      </c>
      <c r="S35" s="26">
        <v>0</v>
      </c>
      <c r="T35" s="26">
        <v>6641.440604</v>
      </c>
      <c r="U35" s="123"/>
      <c r="V35" s="124">
        <f t="shared" si="12"/>
        <v>44.9101033841268</v>
      </c>
      <c r="X35" s="49">
        <f t="shared" si="7"/>
        <v>0.17435628374827</v>
      </c>
    </row>
    <row r="36" s="1" customFormat="true" ht="29" customHeight="true" spans="1:24">
      <c r="A36" s="21" t="s">
        <v>793</v>
      </c>
      <c r="B36" s="32">
        <v>0</v>
      </c>
      <c r="C36" s="32">
        <v>131</v>
      </c>
      <c r="D36" s="32">
        <v>0</v>
      </c>
      <c r="E36" s="32"/>
      <c r="F36" s="32">
        <v>131</v>
      </c>
      <c r="G36" s="32">
        <v>0</v>
      </c>
      <c r="H36" s="32">
        <v>0</v>
      </c>
      <c r="I36" s="32">
        <v>86.6035</v>
      </c>
      <c r="J36" s="32">
        <v>0</v>
      </c>
      <c r="K36" s="32">
        <v>0</v>
      </c>
      <c r="L36" s="32">
        <v>0</v>
      </c>
      <c r="M36" s="32">
        <v>50.39</v>
      </c>
      <c r="N36" s="32">
        <v>0.23</v>
      </c>
      <c r="O36" s="32">
        <v>0</v>
      </c>
      <c r="P36" s="32">
        <v>35.9835</v>
      </c>
      <c r="Q36" s="32">
        <v>0</v>
      </c>
      <c r="R36" s="29">
        <v>0</v>
      </c>
      <c r="S36" s="29">
        <v>0</v>
      </c>
      <c r="T36" s="29">
        <v>44.3965</v>
      </c>
      <c r="U36" s="21"/>
      <c r="V36" s="5">
        <f t="shared" si="12"/>
        <v>66.1095419847328</v>
      </c>
      <c r="X36" s="49">
        <f t="shared" si="7"/>
        <v>0</v>
      </c>
    </row>
    <row r="37" s="1" customFormat="true" ht="29" customHeight="true" spans="1:24">
      <c r="A37" s="21" t="s">
        <v>798</v>
      </c>
      <c r="B37" s="32">
        <v>0</v>
      </c>
      <c r="C37" s="32">
        <v>46.4</v>
      </c>
      <c r="D37" s="32">
        <v>3</v>
      </c>
      <c r="E37" s="32"/>
      <c r="F37" s="32">
        <v>0</v>
      </c>
      <c r="G37" s="32">
        <v>43.4</v>
      </c>
      <c r="H37" s="32">
        <v>0</v>
      </c>
      <c r="I37" s="32">
        <v>16.1294</v>
      </c>
      <c r="J37" s="32">
        <v>10.7268</v>
      </c>
      <c r="K37" s="32">
        <v>0</v>
      </c>
      <c r="L37" s="32">
        <v>0</v>
      </c>
      <c r="M37" s="32">
        <v>0</v>
      </c>
      <c r="N37" s="32">
        <v>0</v>
      </c>
      <c r="O37" s="32">
        <v>2.5044</v>
      </c>
      <c r="P37" s="32">
        <v>0</v>
      </c>
      <c r="Q37" s="32">
        <v>2.8982</v>
      </c>
      <c r="R37" s="29">
        <v>0</v>
      </c>
      <c r="S37" s="29">
        <v>0</v>
      </c>
      <c r="T37" s="29">
        <v>30.2706</v>
      </c>
      <c r="U37" s="21"/>
      <c r="V37" s="5">
        <f t="shared" si="12"/>
        <v>34.7616379310345</v>
      </c>
      <c r="X37" s="49">
        <f t="shared" si="7"/>
        <v>0.185995759296688</v>
      </c>
    </row>
    <row r="38" s="1" customFormat="true" ht="29" customHeight="true" spans="1:24">
      <c r="A38" s="21" t="s">
        <v>166</v>
      </c>
      <c r="B38" s="32">
        <v>48.91</v>
      </c>
      <c r="C38" s="32">
        <v>3113.02</v>
      </c>
      <c r="D38" s="32">
        <v>270</v>
      </c>
      <c r="E38" s="32"/>
      <c r="F38" s="32">
        <v>1113.02</v>
      </c>
      <c r="G38" s="32">
        <v>1730</v>
      </c>
      <c r="H38" s="32">
        <v>0</v>
      </c>
      <c r="I38" s="32">
        <v>1408.413596</v>
      </c>
      <c r="J38" s="32">
        <v>975.1014</v>
      </c>
      <c r="K38" s="32">
        <v>92.7008</v>
      </c>
      <c r="L38" s="32">
        <v>76.3768</v>
      </c>
      <c r="M38" s="32">
        <v>0</v>
      </c>
      <c r="N38" s="32">
        <v>25.310696</v>
      </c>
      <c r="O38" s="32">
        <v>178.8559</v>
      </c>
      <c r="P38" s="32">
        <v>0</v>
      </c>
      <c r="Q38" s="32">
        <v>60.068</v>
      </c>
      <c r="R38" s="29">
        <v>0</v>
      </c>
      <c r="S38" s="29">
        <v>0</v>
      </c>
      <c r="T38" s="29">
        <v>1753.516404</v>
      </c>
      <c r="U38" s="21"/>
      <c r="V38" s="5">
        <f t="shared" si="12"/>
        <v>44.5428455405401</v>
      </c>
      <c r="X38" s="49">
        <f t="shared" si="7"/>
        <v>0.191705050822301</v>
      </c>
    </row>
    <row r="39" s="1" customFormat="true" ht="29" customHeight="true" spans="1:24">
      <c r="A39" s="21" t="s">
        <v>167</v>
      </c>
      <c r="B39" s="32">
        <v>0.04</v>
      </c>
      <c r="C39" s="32">
        <v>1599.925</v>
      </c>
      <c r="D39" s="32">
        <v>143</v>
      </c>
      <c r="E39" s="32"/>
      <c r="F39" s="32">
        <v>573.245</v>
      </c>
      <c r="G39" s="32">
        <v>495.63</v>
      </c>
      <c r="H39" s="32">
        <v>388.05</v>
      </c>
      <c r="I39" s="32">
        <v>786.8023</v>
      </c>
      <c r="J39" s="32">
        <v>456.3754</v>
      </c>
      <c r="K39" s="32">
        <v>75.2224</v>
      </c>
      <c r="L39" s="32">
        <v>59.442</v>
      </c>
      <c r="M39" s="32">
        <v>0</v>
      </c>
      <c r="N39" s="32">
        <v>8.922</v>
      </c>
      <c r="O39" s="32">
        <v>41.3226</v>
      </c>
      <c r="P39" s="32">
        <v>3.0203</v>
      </c>
      <c r="Q39" s="32">
        <v>142.4976</v>
      </c>
      <c r="R39" s="29">
        <v>0</v>
      </c>
      <c r="S39" s="29">
        <v>0</v>
      </c>
      <c r="T39" s="29">
        <v>813.1627</v>
      </c>
      <c r="U39" s="21"/>
      <c r="V39" s="5"/>
      <c r="X39" s="49">
        <f t="shared" si="7"/>
        <v>0.181748324833316</v>
      </c>
    </row>
    <row r="40" s="1" customFormat="true" ht="29" customHeight="true" spans="1:24">
      <c r="A40" s="21" t="s">
        <v>168</v>
      </c>
      <c r="B40" s="32">
        <v>72.7133</v>
      </c>
      <c r="C40" s="32">
        <v>6470.0181</v>
      </c>
      <c r="D40" s="32">
        <v>506</v>
      </c>
      <c r="E40" s="32"/>
      <c r="F40" s="32">
        <v>2594.389</v>
      </c>
      <c r="G40" s="32">
        <v>3405.6291</v>
      </c>
      <c r="H40" s="32">
        <v>0</v>
      </c>
      <c r="I40" s="32">
        <v>2904.605</v>
      </c>
      <c r="J40" s="32">
        <v>1759.4624</v>
      </c>
      <c r="K40" s="32">
        <v>847.51</v>
      </c>
      <c r="L40" s="32">
        <v>133.832</v>
      </c>
      <c r="M40" s="32">
        <v>7.69</v>
      </c>
      <c r="N40" s="32">
        <v>13.32</v>
      </c>
      <c r="O40" s="32">
        <v>74.2972</v>
      </c>
      <c r="P40" s="32">
        <v>6.36</v>
      </c>
      <c r="Q40" s="32">
        <v>62.1334</v>
      </c>
      <c r="R40" s="29">
        <v>0</v>
      </c>
      <c r="S40" s="29">
        <v>0</v>
      </c>
      <c r="T40" s="29">
        <v>3638.1264</v>
      </c>
      <c r="U40" s="21"/>
      <c r="V40" s="5">
        <f t="shared" ref="V40:V45" si="13">I40/(B40+C40)*100</f>
        <v>44.3943793871777</v>
      </c>
      <c r="X40" s="49">
        <f t="shared" si="7"/>
        <v>0.174206131298404</v>
      </c>
    </row>
    <row r="41" s="1" customFormat="true" ht="29" customHeight="true" spans="1:24">
      <c r="A41" s="21" t="s">
        <v>598</v>
      </c>
      <c r="B41" s="32">
        <v>0</v>
      </c>
      <c r="C41" s="32">
        <v>476.288</v>
      </c>
      <c r="D41" s="32">
        <v>21</v>
      </c>
      <c r="E41" s="32"/>
      <c r="F41" s="32">
        <v>200.488</v>
      </c>
      <c r="G41" s="32">
        <v>254.8</v>
      </c>
      <c r="H41" s="32">
        <v>0</v>
      </c>
      <c r="I41" s="32">
        <v>188.5484</v>
      </c>
      <c r="J41" s="32">
        <v>136.3489</v>
      </c>
      <c r="K41" s="32">
        <v>32.7876</v>
      </c>
      <c r="L41" s="32">
        <v>2.28</v>
      </c>
      <c r="M41" s="32">
        <v>0</v>
      </c>
      <c r="N41" s="32">
        <v>3.7496</v>
      </c>
      <c r="O41" s="32">
        <v>10.2263</v>
      </c>
      <c r="P41" s="32">
        <v>0</v>
      </c>
      <c r="Q41" s="32">
        <v>3.156</v>
      </c>
      <c r="R41" s="29">
        <v>0</v>
      </c>
      <c r="S41" s="29">
        <v>0</v>
      </c>
      <c r="T41" s="29">
        <v>287.7396</v>
      </c>
      <c r="U41" s="21"/>
      <c r="V41" s="5">
        <f t="shared" si="13"/>
        <v>39.5870565708143</v>
      </c>
      <c r="X41" s="49">
        <f t="shared" si="7"/>
        <v>0.11137723788693</v>
      </c>
    </row>
    <row r="42" s="1" customFormat="true" ht="29" customHeight="true" spans="1:24">
      <c r="A42" s="21" t="s">
        <v>799</v>
      </c>
      <c r="B42" s="32">
        <v>7.7234</v>
      </c>
      <c r="C42" s="32">
        <v>53.604</v>
      </c>
      <c r="D42" s="32">
        <v>1</v>
      </c>
      <c r="E42" s="32"/>
      <c r="F42" s="32">
        <v>20.324</v>
      </c>
      <c r="G42" s="32">
        <v>32.28</v>
      </c>
      <c r="H42" s="32">
        <v>0</v>
      </c>
      <c r="I42" s="32">
        <v>23.099</v>
      </c>
      <c r="J42" s="32">
        <v>18.3222</v>
      </c>
      <c r="K42" s="32">
        <v>3.5172</v>
      </c>
      <c r="L42" s="32">
        <v>1.14</v>
      </c>
      <c r="M42" s="32">
        <v>0</v>
      </c>
      <c r="N42" s="32">
        <v>0</v>
      </c>
      <c r="O42" s="32">
        <v>0</v>
      </c>
      <c r="P42" s="32">
        <v>0</v>
      </c>
      <c r="Q42" s="32">
        <v>0.1196</v>
      </c>
      <c r="R42" s="29">
        <v>0</v>
      </c>
      <c r="S42" s="29">
        <v>0</v>
      </c>
      <c r="T42" s="29">
        <v>38.2284</v>
      </c>
      <c r="U42" s="21"/>
      <c r="V42" s="5">
        <f t="shared" si="13"/>
        <v>37.6650567283139</v>
      </c>
      <c r="X42" s="49">
        <f t="shared" si="7"/>
        <v>0.0432919173990216</v>
      </c>
    </row>
    <row r="43" s="7" customFormat="true" ht="29" customHeight="true" spans="1:24">
      <c r="A43" s="20" t="s">
        <v>663</v>
      </c>
      <c r="B43" s="26">
        <f t="shared" ref="B43:H43" si="14">SUM(B44:B51)</f>
        <v>2328.44204</v>
      </c>
      <c r="C43" s="26">
        <f t="shared" ref="C43:C47" si="15">SUM(D43:H43)</f>
        <v>66962.67395</v>
      </c>
      <c r="D43" s="26">
        <f t="shared" si="14"/>
        <v>12682</v>
      </c>
      <c r="E43" s="26">
        <f t="shared" si="14"/>
        <v>40991</v>
      </c>
      <c r="F43" s="26">
        <f t="shared" si="14"/>
        <v>5107.1</v>
      </c>
      <c r="G43" s="26">
        <f t="shared" si="14"/>
        <v>7900.467525</v>
      </c>
      <c r="H43" s="26">
        <f t="shared" si="14"/>
        <v>282.106425</v>
      </c>
      <c r="I43" s="27">
        <f>SUM(J43:Q43)</f>
        <v>33947.161088</v>
      </c>
      <c r="J43" s="26">
        <f t="shared" ref="J43:S43" si="16">SUM(J44:J51)</f>
        <v>29147.4678</v>
      </c>
      <c r="K43" s="26">
        <f t="shared" si="16"/>
        <v>3219.966024</v>
      </c>
      <c r="L43" s="26">
        <f t="shared" si="16"/>
        <v>399.0593</v>
      </c>
      <c r="M43" s="26">
        <f t="shared" si="16"/>
        <v>114.117157</v>
      </c>
      <c r="N43" s="26">
        <f t="shared" si="16"/>
        <v>282.5088</v>
      </c>
      <c r="O43" s="26">
        <f t="shared" si="16"/>
        <v>705.639154</v>
      </c>
      <c r="P43" s="26">
        <f t="shared" si="16"/>
        <v>78.402853</v>
      </c>
      <c r="Q43" s="26">
        <f t="shared" si="16"/>
        <v>0</v>
      </c>
      <c r="R43" s="26">
        <f t="shared" si="16"/>
        <v>0</v>
      </c>
      <c r="S43" s="26">
        <f t="shared" si="16"/>
        <v>3937.05</v>
      </c>
      <c r="T43" s="27">
        <f t="shared" ref="T43:T52" si="17">B43+C43-I43-R43-S43</f>
        <v>31406.904902</v>
      </c>
      <c r="U43" s="123"/>
      <c r="V43" s="124">
        <f t="shared" si="13"/>
        <v>48.9920830440936</v>
      </c>
      <c r="X43" s="49">
        <f t="shared" si="7"/>
        <v>1.58107477266996</v>
      </c>
    </row>
    <row r="44" s="7" customFormat="true" ht="29" customHeight="true" spans="1:24">
      <c r="A44" s="21" t="s">
        <v>800</v>
      </c>
      <c r="B44" s="32">
        <v>58.8</v>
      </c>
      <c r="C44" s="32">
        <v>682</v>
      </c>
      <c r="D44" s="32">
        <v>110</v>
      </c>
      <c r="E44" s="32">
        <v>355</v>
      </c>
      <c r="F44" s="32">
        <v>217</v>
      </c>
      <c r="G44" s="32">
        <v>0</v>
      </c>
      <c r="H44" s="32">
        <v>0</v>
      </c>
      <c r="I44" s="32">
        <v>225.45</v>
      </c>
      <c r="J44" s="32">
        <v>0</v>
      </c>
      <c r="K44" s="32">
        <v>53.7</v>
      </c>
      <c r="L44" s="32">
        <v>34.4</v>
      </c>
      <c r="M44" s="32">
        <v>75.55</v>
      </c>
      <c r="N44" s="32">
        <v>0</v>
      </c>
      <c r="O44" s="32">
        <v>61.8</v>
      </c>
      <c r="P44" s="32">
        <v>0</v>
      </c>
      <c r="Q44" s="32">
        <v>0</v>
      </c>
      <c r="R44" s="29">
        <f>SUM(R45:R46)</f>
        <v>0</v>
      </c>
      <c r="S44" s="29">
        <f>SUM(S45:S46)</f>
        <v>0</v>
      </c>
      <c r="T44" s="29">
        <f t="shared" si="17"/>
        <v>515.35</v>
      </c>
      <c r="U44" s="21"/>
      <c r="V44" s="5">
        <f t="shared" si="13"/>
        <v>30.4333153347732</v>
      </c>
      <c r="X44" s="49">
        <f t="shared" si="7"/>
        <v>2.06254158349967</v>
      </c>
    </row>
    <row r="45" s="7" customFormat="true" ht="29" customHeight="true" spans="1:24">
      <c r="A45" s="21" t="s">
        <v>601</v>
      </c>
      <c r="B45" s="29"/>
      <c r="C45" s="29">
        <f t="shared" si="15"/>
        <v>10373.63</v>
      </c>
      <c r="D45" s="29">
        <v>1205</v>
      </c>
      <c r="E45" s="29">
        <v>3909</v>
      </c>
      <c r="F45" s="29">
        <v>1834</v>
      </c>
      <c r="G45" s="29">
        <v>3425.63</v>
      </c>
      <c r="H45" s="29"/>
      <c r="I45" s="29">
        <v>4791.7544</v>
      </c>
      <c r="J45" s="29">
        <v>4259.6996</v>
      </c>
      <c r="K45" s="29">
        <v>314.6248</v>
      </c>
      <c r="L45" s="29">
        <v>63.3741</v>
      </c>
      <c r="M45" s="29"/>
      <c r="N45" s="29">
        <v>94.546</v>
      </c>
      <c r="O45" s="29">
        <v>59.5099</v>
      </c>
      <c r="P45" s="29"/>
      <c r="Q45" s="29"/>
      <c r="R45" s="29"/>
      <c r="S45" s="29"/>
      <c r="T45" s="29">
        <f t="shared" si="17"/>
        <v>5581.8756</v>
      </c>
      <c r="U45" s="21"/>
      <c r="V45" s="5">
        <f t="shared" si="13"/>
        <v>46.1916841067206</v>
      </c>
      <c r="X45" s="49">
        <f t="shared" si="7"/>
        <v>1.06725002433347</v>
      </c>
    </row>
    <row r="46" s="7" customFormat="true" ht="29" customHeight="true" spans="1:24">
      <c r="A46" s="21" t="s">
        <v>602</v>
      </c>
      <c r="B46" s="29"/>
      <c r="C46" s="29">
        <f t="shared" si="15"/>
        <v>2285.9</v>
      </c>
      <c r="D46" s="29">
        <v>401</v>
      </c>
      <c r="E46" s="29">
        <v>1299</v>
      </c>
      <c r="F46" s="29">
        <v>362.9</v>
      </c>
      <c r="G46" s="34">
        <v>223</v>
      </c>
      <c r="H46" s="34">
        <v>0</v>
      </c>
      <c r="I46" s="29">
        <v>1327.22</v>
      </c>
      <c r="J46" s="34">
        <v>1221.99</v>
      </c>
      <c r="K46" s="34">
        <v>36.44</v>
      </c>
      <c r="L46" s="34">
        <v>13.17</v>
      </c>
      <c r="M46" s="34">
        <v>0</v>
      </c>
      <c r="N46" s="40">
        <v>31.76</v>
      </c>
      <c r="O46" s="34">
        <v>23.87</v>
      </c>
      <c r="P46" s="34">
        <v>0</v>
      </c>
      <c r="Q46" s="34">
        <v>0</v>
      </c>
      <c r="R46" s="29"/>
      <c r="S46" s="29"/>
      <c r="T46" s="29">
        <f t="shared" si="17"/>
        <v>958.68</v>
      </c>
      <c r="U46" s="21"/>
      <c r="V46" s="5"/>
      <c r="X46" s="49">
        <f t="shared" si="7"/>
        <v>1.28087280179624</v>
      </c>
    </row>
    <row r="47" s="7" customFormat="true" ht="29" customHeight="true" spans="1:24">
      <c r="A47" s="21" t="s">
        <v>603</v>
      </c>
      <c r="B47" s="29">
        <v>14.1</v>
      </c>
      <c r="C47" s="29">
        <f t="shared" si="15"/>
        <v>4572.33</v>
      </c>
      <c r="D47" s="29">
        <v>592</v>
      </c>
      <c r="E47" s="29">
        <v>1920</v>
      </c>
      <c r="F47" s="29">
        <v>776.8</v>
      </c>
      <c r="G47" s="29">
        <v>1283.53</v>
      </c>
      <c r="H47" s="29"/>
      <c r="I47" s="29">
        <f>SUM(J47:Q47)</f>
        <v>2338.3708</v>
      </c>
      <c r="J47" s="29">
        <v>2074.2753</v>
      </c>
      <c r="K47" s="29">
        <v>211.0676</v>
      </c>
      <c r="L47" s="29">
        <v>32.9595</v>
      </c>
      <c r="M47" s="29">
        <v>0</v>
      </c>
      <c r="N47" s="29"/>
      <c r="O47" s="29">
        <v>20.0684</v>
      </c>
      <c r="P47" s="29"/>
      <c r="Q47" s="29"/>
      <c r="R47" s="29"/>
      <c r="S47" s="29"/>
      <c r="T47" s="29">
        <f t="shared" si="17"/>
        <v>2248.0592</v>
      </c>
      <c r="U47" s="21"/>
      <c r="V47" s="5"/>
      <c r="X47" s="49">
        <f t="shared" si="7"/>
        <v>1.07425221012852</v>
      </c>
    </row>
    <row r="48" s="7" customFormat="true" ht="29" customHeight="true" spans="1:24">
      <c r="A48" s="21" t="s">
        <v>604</v>
      </c>
      <c r="B48" s="34">
        <v>102.337060999999</v>
      </c>
      <c r="C48" s="34">
        <f t="shared" ref="C48:C51" si="18">D48+E48+F48+G48</f>
        <v>8214.1</v>
      </c>
      <c r="D48" s="34">
        <v>1554</v>
      </c>
      <c r="E48" s="34">
        <v>5024</v>
      </c>
      <c r="F48" s="34">
        <v>336.1</v>
      </c>
      <c r="G48" s="34">
        <v>1300</v>
      </c>
      <c r="H48" s="34"/>
      <c r="I48" s="34">
        <f>SUM(J48:P48)</f>
        <v>4038.888392</v>
      </c>
      <c r="J48" s="40">
        <v>3584.635</v>
      </c>
      <c r="K48" s="40">
        <v>255.137424</v>
      </c>
      <c r="L48" s="40">
        <v>23.4738</v>
      </c>
      <c r="M48" s="40">
        <v>20.710161</v>
      </c>
      <c r="N48" s="40">
        <v>20.23</v>
      </c>
      <c r="O48" s="40">
        <v>88.202554</v>
      </c>
      <c r="P48" s="40">
        <v>46.499453</v>
      </c>
      <c r="Q48" s="34"/>
      <c r="R48" s="29"/>
      <c r="S48" s="29"/>
      <c r="T48" s="29">
        <f t="shared" si="17"/>
        <v>4277.548669</v>
      </c>
      <c r="U48" s="21"/>
      <c r="V48" s="5">
        <f t="shared" ref="V48:V60" si="19">I48/(B48+C48)*100</f>
        <v>48.5651290615834</v>
      </c>
      <c r="X48" s="49">
        <f t="shared" si="7"/>
        <v>1.6286659500246</v>
      </c>
    </row>
    <row r="49" s="7" customFormat="true" ht="29" customHeight="true" spans="1:24">
      <c r="A49" s="51" t="s">
        <v>605</v>
      </c>
      <c r="B49" s="29">
        <v>2153.204979</v>
      </c>
      <c r="C49" s="34">
        <f t="shared" si="18"/>
        <v>21303.1149</v>
      </c>
      <c r="D49" s="29">
        <v>4462</v>
      </c>
      <c r="E49" s="29">
        <v>14404</v>
      </c>
      <c r="F49" s="29">
        <v>965.4</v>
      </c>
      <c r="G49" s="29">
        <v>1471.7149</v>
      </c>
      <c r="H49" s="29"/>
      <c r="I49" s="34">
        <v>10634.548896</v>
      </c>
      <c r="J49" s="29">
        <v>8600.2427</v>
      </c>
      <c r="K49" s="29">
        <v>1532.8638</v>
      </c>
      <c r="L49" s="32">
        <v>154.3944</v>
      </c>
      <c r="M49" s="29">
        <v>14.256996</v>
      </c>
      <c r="N49" s="29">
        <v>81.1824</v>
      </c>
      <c r="O49" s="29">
        <v>219.7052</v>
      </c>
      <c r="P49" s="29">
        <v>31.9034</v>
      </c>
      <c r="Q49" s="29"/>
      <c r="R49" s="29"/>
      <c r="S49" s="29"/>
      <c r="T49" s="29">
        <f t="shared" si="17"/>
        <v>12821.770983</v>
      </c>
      <c r="U49" s="21"/>
      <c r="V49" s="5">
        <f t="shared" si="19"/>
        <v>45.3376699791723</v>
      </c>
      <c r="X49" s="49">
        <f t="shared" si="7"/>
        <v>1.77402917457986</v>
      </c>
    </row>
    <row r="50" s="7" customFormat="true" ht="29" customHeight="true" spans="1:24">
      <c r="A50" s="21" t="s">
        <v>606</v>
      </c>
      <c r="B50" s="29"/>
      <c r="C50" s="34">
        <f t="shared" si="18"/>
        <v>18155.392625</v>
      </c>
      <c r="D50" s="29">
        <v>4119</v>
      </c>
      <c r="E50" s="29">
        <v>13305</v>
      </c>
      <c r="F50" s="29">
        <v>534.8</v>
      </c>
      <c r="G50" s="29">
        <v>196.592625</v>
      </c>
      <c r="H50" s="29">
        <v>282.106425</v>
      </c>
      <c r="I50" s="29">
        <v>9888.2686</v>
      </c>
      <c r="J50" s="32">
        <v>8816.5452</v>
      </c>
      <c r="K50" s="29">
        <v>754.1324</v>
      </c>
      <c r="L50" s="29">
        <v>66.5175</v>
      </c>
      <c r="M50" s="29">
        <v>3.6</v>
      </c>
      <c r="N50" s="29">
        <v>34.7904</v>
      </c>
      <c r="O50" s="29">
        <v>212.6831</v>
      </c>
      <c r="P50" s="29"/>
      <c r="Q50" s="29"/>
      <c r="R50" s="29"/>
      <c r="S50" s="29">
        <v>3937.05</v>
      </c>
      <c r="T50" s="29">
        <f t="shared" si="17"/>
        <v>4330.074025</v>
      </c>
      <c r="U50" s="21"/>
      <c r="V50" s="5">
        <f t="shared" si="19"/>
        <v>54.4646365090659</v>
      </c>
      <c r="X50" s="49">
        <f t="shared" si="7"/>
        <v>1.76208805654814</v>
      </c>
    </row>
    <row r="51" s="7" customFormat="true" ht="29" customHeight="true" spans="1:24">
      <c r="A51" s="21" t="s">
        <v>216</v>
      </c>
      <c r="B51" s="29"/>
      <c r="C51" s="34">
        <f t="shared" si="18"/>
        <v>1094.1</v>
      </c>
      <c r="D51" s="29">
        <v>239</v>
      </c>
      <c r="E51" s="29">
        <v>775</v>
      </c>
      <c r="F51" s="29">
        <v>80.1</v>
      </c>
      <c r="G51" s="29"/>
      <c r="H51" s="29"/>
      <c r="I51" s="29">
        <f>SUM(J51:O51)</f>
        <v>702.65</v>
      </c>
      <c r="J51" s="29">
        <v>590.08</v>
      </c>
      <c r="K51" s="29">
        <v>62</v>
      </c>
      <c r="L51" s="29">
        <v>10.77</v>
      </c>
      <c r="M51" s="29"/>
      <c r="N51" s="29">
        <v>20</v>
      </c>
      <c r="O51" s="29">
        <v>19.8</v>
      </c>
      <c r="P51" s="29"/>
      <c r="Q51" s="29"/>
      <c r="R51" s="29"/>
      <c r="S51" s="29"/>
      <c r="T51" s="29">
        <f t="shared" si="17"/>
        <v>391.45</v>
      </c>
      <c r="U51" s="21"/>
      <c r="V51" s="5">
        <f t="shared" si="19"/>
        <v>64.2217347591628</v>
      </c>
      <c r="X51" s="49">
        <f t="shared" si="7"/>
        <v>1.44310823311748</v>
      </c>
    </row>
    <row r="52" s="7" customFormat="true" ht="29" customHeight="true" spans="1:24">
      <c r="A52" s="16" t="s">
        <v>691</v>
      </c>
      <c r="B52" s="26">
        <f t="shared" ref="B52:H52" si="20">SUM(B53:B58)</f>
        <v>0</v>
      </c>
      <c r="C52" s="26">
        <f t="shared" si="20"/>
        <v>37508.5714</v>
      </c>
      <c r="D52" s="26">
        <f t="shared" si="20"/>
        <v>2103</v>
      </c>
      <c r="E52" s="26">
        <f t="shared" si="20"/>
        <v>0</v>
      </c>
      <c r="F52" s="26">
        <f t="shared" si="20"/>
        <v>327.79</v>
      </c>
      <c r="G52" s="26">
        <f t="shared" si="20"/>
        <v>15659.3056</v>
      </c>
      <c r="H52" s="26">
        <f t="shared" si="20"/>
        <v>19418.4758</v>
      </c>
      <c r="I52" s="27">
        <f t="shared" ref="I52:I59" si="21">SUM(J52:Q52)</f>
        <v>16492.48175</v>
      </c>
      <c r="J52" s="26">
        <f t="shared" ref="J52:S52" si="22">SUM(J53:J58)</f>
        <v>7041.8519</v>
      </c>
      <c r="K52" s="26">
        <f t="shared" si="22"/>
        <v>4790.57484</v>
      </c>
      <c r="L52" s="26">
        <f t="shared" si="22"/>
        <v>1650.05572</v>
      </c>
      <c r="M52" s="26">
        <f t="shared" si="22"/>
        <v>924.019821</v>
      </c>
      <c r="N52" s="26">
        <f t="shared" si="22"/>
        <v>50.730819</v>
      </c>
      <c r="O52" s="26">
        <f t="shared" si="22"/>
        <v>1026.679</v>
      </c>
      <c r="P52" s="26">
        <f t="shared" si="22"/>
        <v>187.13</v>
      </c>
      <c r="Q52" s="26">
        <f t="shared" si="22"/>
        <v>821.43965</v>
      </c>
      <c r="R52" s="26">
        <f t="shared" si="22"/>
        <v>46.7</v>
      </c>
      <c r="S52" s="26">
        <f t="shared" si="22"/>
        <v>0</v>
      </c>
      <c r="T52" s="27">
        <f t="shared" si="17"/>
        <v>20969.38965</v>
      </c>
      <c r="U52" s="123"/>
      <c r="V52" s="124">
        <f t="shared" si="19"/>
        <v>43.9699011037248</v>
      </c>
      <c r="X52" s="49">
        <f t="shared" si="7"/>
        <v>0.127512646785254</v>
      </c>
    </row>
    <row r="53" s="1" customFormat="true" ht="29" customHeight="true" spans="1:24">
      <c r="A53" s="21" t="s">
        <v>793</v>
      </c>
      <c r="B53" s="29"/>
      <c r="C53" s="34">
        <f t="shared" ref="C53:C58" si="23">SUM(D53:H53)</f>
        <v>363.79</v>
      </c>
      <c r="D53" s="29">
        <v>36</v>
      </c>
      <c r="E53" s="29">
        <v>0</v>
      </c>
      <c r="F53" s="29">
        <v>327.79</v>
      </c>
      <c r="G53" s="29">
        <v>0</v>
      </c>
      <c r="H53" s="29">
        <v>0</v>
      </c>
      <c r="I53" s="29">
        <f t="shared" si="21"/>
        <v>244.7</v>
      </c>
      <c r="J53" s="29">
        <v>0</v>
      </c>
      <c r="K53" s="29">
        <v>0</v>
      </c>
      <c r="L53" s="29">
        <v>0</v>
      </c>
      <c r="M53" s="29">
        <v>131.51</v>
      </c>
      <c r="N53" s="29">
        <v>0</v>
      </c>
      <c r="O53" s="29">
        <v>109.78</v>
      </c>
      <c r="P53" s="29">
        <v>0</v>
      </c>
      <c r="Q53" s="29">
        <v>3.41</v>
      </c>
      <c r="R53" s="29"/>
      <c r="S53" s="29"/>
      <c r="T53" s="29">
        <f t="shared" ref="T53:T58" si="24">C53+B53-I53-S53-R53</f>
        <v>119.09</v>
      </c>
      <c r="U53" s="125"/>
      <c r="V53" s="5">
        <f t="shared" si="19"/>
        <v>67.2640809258088</v>
      </c>
      <c r="X53" s="49">
        <f t="shared" si="7"/>
        <v>0.147118921127912</v>
      </c>
    </row>
    <row r="54" s="1" customFormat="true" ht="29" customHeight="true" spans="1:24">
      <c r="A54" s="21" t="s">
        <v>171</v>
      </c>
      <c r="B54" s="29"/>
      <c r="C54" s="34">
        <f t="shared" si="23"/>
        <v>4256.71</v>
      </c>
      <c r="D54" s="29">
        <v>259</v>
      </c>
      <c r="E54" s="29">
        <v>0</v>
      </c>
      <c r="F54" s="29">
        <v>0</v>
      </c>
      <c r="G54" s="29">
        <v>3751.48</v>
      </c>
      <c r="H54" s="29">
        <v>246.23</v>
      </c>
      <c r="I54" s="29">
        <f t="shared" si="21"/>
        <v>2127.7697</v>
      </c>
      <c r="J54" s="29">
        <v>852.21</v>
      </c>
      <c r="K54" s="29">
        <v>582.27</v>
      </c>
      <c r="L54" s="29">
        <v>199.95</v>
      </c>
      <c r="M54" s="29">
        <v>265.75</v>
      </c>
      <c r="N54" s="29">
        <v>9.73</v>
      </c>
      <c r="O54" s="29">
        <v>53.5972</v>
      </c>
      <c r="P54" s="29">
        <v>56.22</v>
      </c>
      <c r="Q54" s="29">
        <v>108.0425</v>
      </c>
      <c r="R54" s="29">
        <v>0</v>
      </c>
      <c r="S54" s="29"/>
      <c r="T54" s="29">
        <f t="shared" si="24"/>
        <v>2128.9403</v>
      </c>
      <c r="U54" s="125"/>
      <c r="V54" s="5">
        <f t="shared" si="19"/>
        <v>49.9862499442057</v>
      </c>
      <c r="X54" s="49">
        <f t="shared" si="7"/>
        <v>0.121723699703027</v>
      </c>
    </row>
    <row r="55" s="1" customFormat="true" ht="29" customHeight="true" spans="1:24">
      <c r="A55" s="21" t="s">
        <v>172</v>
      </c>
      <c r="B55" s="29"/>
      <c r="C55" s="34">
        <f t="shared" si="23"/>
        <v>9952.5628</v>
      </c>
      <c r="D55" s="29">
        <v>624</v>
      </c>
      <c r="E55" s="29">
        <v>0</v>
      </c>
      <c r="F55" s="29">
        <v>0</v>
      </c>
      <c r="G55" s="29">
        <v>1107.64</v>
      </c>
      <c r="H55" s="29">
        <v>8220.9228</v>
      </c>
      <c r="I55" s="29">
        <f t="shared" si="21"/>
        <v>3838.411508</v>
      </c>
      <c r="J55" s="29">
        <v>1602.1327</v>
      </c>
      <c r="K55" s="29">
        <v>949.8408</v>
      </c>
      <c r="L55" s="29">
        <v>381.28922</v>
      </c>
      <c r="M55" s="29">
        <v>401.416869</v>
      </c>
      <c r="N55" s="29">
        <v>6.770019</v>
      </c>
      <c r="O55" s="29">
        <v>375.12</v>
      </c>
      <c r="P55" s="29">
        <v>16.5</v>
      </c>
      <c r="Q55" s="29">
        <v>105.3419</v>
      </c>
      <c r="R55" s="29"/>
      <c r="S55" s="29"/>
      <c r="T55" s="29">
        <f t="shared" si="24"/>
        <v>6114.151292</v>
      </c>
      <c r="U55" s="125"/>
      <c r="V55" s="5">
        <f t="shared" si="19"/>
        <v>38.5670664444338</v>
      </c>
      <c r="X55" s="49">
        <f t="shared" si="7"/>
        <v>0.162567249160092</v>
      </c>
    </row>
    <row r="56" s="1" customFormat="true" ht="29" customHeight="true" spans="1:24">
      <c r="A56" s="21" t="s">
        <v>173</v>
      </c>
      <c r="B56" s="29"/>
      <c r="C56" s="34">
        <f t="shared" si="23"/>
        <v>11738.747</v>
      </c>
      <c r="D56" s="29">
        <v>573</v>
      </c>
      <c r="E56" s="29">
        <v>0</v>
      </c>
      <c r="F56" s="29">
        <v>0</v>
      </c>
      <c r="G56" s="29">
        <v>5831.11</v>
      </c>
      <c r="H56" s="29">
        <v>5334.637</v>
      </c>
      <c r="I56" s="29">
        <f t="shared" si="21"/>
        <v>5558.515242</v>
      </c>
      <c r="J56" s="29">
        <v>2533.9492</v>
      </c>
      <c r="K56" s="29">
        <v>1549.41404</v>
      </c>
      <c r="L56" s="29">
        <v>587.7065</v>
      </c>
      <c r="M56" s="29">
        <v>45.152952</v>
      </c>
      <c r="N56" s="29">
        <v>30.6908</v>
      </c>
      <c r="O56" s="29">
        <v>252.72</v>
      </c>
      <c r="P56" s="29">
        <v>99.21</v>
      </c>
      <c r="Q56" s="29">
        <v>459.67175</v>
      </c>
      <c r="R56" s="29">
        <v>46.7</v>
      </c>
      <c r="S56" s="29"/>
      <c r="T56" s="29">
        <f t="shared" si="24"/>
        <v>6133.531758</v>
      </c>
      <c r="U56" s="125"/>
      <c r="V56" s="5">
        <f t="shared" si="19"/>
        <v>47.3518616765486</v>
      </c>
      <c r="X56" s="49">
        <f t="shared" si="7"/>
        <v>0.103085082086386</v>
      </c>
    </row>
    <row r="57" s="1" customFormat="true" ht="29" customHeight="true" spans="1:24">
      <c r="A57" s="21" t="s">
        <v>174</v>
      </c>
      <c r="B57" s="29"/>
      <c r="C57" s="34">
        <f t="shared" si="23"/>
        <v>5166.37</v>
      </c>
      <c r="D57" s="29">
        <v>306</v>
      </c>
      <c r="E57" s="29">
        <v>0</v>
      </c>
      <c r="F57" s="29">
        <v>0</v>
      </c>
      <c r="G57" s="29">
        <v>1807.954</v>
      </c>
      <c r="H57" s="29">
        <v>3052.416</v>
      </c>
      <c r="I57" s="29">
        <f t="shared" si="21"/>
        <v>2326.4582</v>
      </c>
      <c r="J57" s="29">
        <v>1056.5</v>
      </c>
      <c r="K57" s="29">
        <v>889.56</v>
      </c>
      <c r="L57" s="29">
        <v>216.03</v>
      </c>
      <c r="M57" s="29">
        <v>43.7</v>
      </c>
      <c r="N57" s="29">
        <v>1.18</v>
      </c>
      <c r="O57" s="29">
        <v>101.6832</v>
      </c>
      <c r="P57" s="29">
        <v>15.2</v>
      </c>
      <c r="Q57" s="29">
        <v>2.605</v>
      </c>
      <c r="R57" s="29"/>
      <c r="S57" s="29"/>
      <c r="T57" s="29">
        <f t="shared" si="24"/>
        <v>2839.9118</v>
      </c>
      <c r="U57" s="125"/>
      <c r="V57" s="5">
        <f t="shared" si="19"/>
        <v>45.0308088657994</v>
      </c>
      <c r="X57" s="49">
        <f t="shared" si="7"/>
        <v>0.131530409615784</v>
      </c>
    </row>
    <row r="58" s="1" customFormat="true" ht="29" customHeight="true" spans="1:24">
      <c r="A58" s="21" t="s">
        <v>175</v>
      </c>
      <c r="B58" s="29"/>
      <c r="C58" s="34">
        <f t="shared" si="23"/>
        <v>6030.3916</v>
      </c>
      <c r="D58" s="29">
        <v>305</v>
      </c>
      <c r="E58" s="29">
        <v>0</v>
      </c>
      <c r="F58" s="29">
        <v>0</v>
      </c>
      <c r="G58" s="29">
        <v>3161.1216</v>
      </c>
      <c r="H58" s="29">
        <v>2564.27</v>
      </c>
      <c r="I58" s="29">
        <f t="shared" si="21"/>
        <v>2396.6271</v>
      </c>
      <c r="J58" s="29">
        <v>997.06</v>
      </c>
      <c r="K58" s="29">
        <v>819.49</v>
      </c>
      <c r="L58" s="29">
        <v>265.08</v>
      </c>
      <c r="M58" s="29">
        <v>36.49</v>
      </c>
      <c r="N58" s="29">
        <v>2.36</v>
      </c>
      <c r="O58" s="29">
        <v>133.7786</v>
      </c>
      <c r="P58" s="29">
        <v>0</v>
      </c>
      <c r="Q58" s="29">
        <v>142.3685</v>
      </c>
      <c r="R58" s="29"/>
      <c r="S58" s="29"/>
      <c r="T58" s="29">
        <f t="shared" si="24"/>
        <v>3633.7645</v>
      </c>
      <c r="U58" s="125"/>
      <c r="V58" s="5">
        <f t="shared" si="19"/>
        <v>39.7424787471514</v>
      </c>
      <c r="X58" s="49">
        <f t="shared" si="7"/>
        <v>0.127262184425771</v>
      </c>
    </row>
    <row r="59" s="7" customFormat="true" ht="29" customHeight="true" spans="1:24">
      <c r="A59" s="20" t="s">
        <v>664</v>
      </c>
      <c r="B59" s="26">
        <f t="shared" ref="B59:H59" si="25">SUM(B60:B73)</f>
        <v>1352.63</v>
      </c>
      <c r="C59" s="26">
        <f t="shared" si="25"/>
        <v>53864.09</v>
      </c>
      <c r="D59" s="26">
        <f t="shared" si="25"/>
        <v>8672</v>
      </c>
      <c r="E59" s="26">
        <f t="shared" si="25"/>
        <v>25858</v>
      </c>
      <c r="F59" s="26">
        <f t="shared" si="25"/>
        <v>4035</v>
      </c>
      <c r="G59" s="26">
        <f t="shared" si="25"/>
        <v>15299.09</v>
      </c>
      <c r="H59" s="26">
        <f t="shared" si="25"/>
        <v>0</v>
      </c>
      <c r="I59" s="27">
        <f t="shared" si="21"/>
        <v>23284.67</v>
      </c>
      <c r="J59" s="26">
        <f t="shared" ref="J59:S59" si="26">SUM(J60:J73)</f>
        <v>15335.19</v>
      </c>
      <c r="K59" s="26">
        <f t="shared" si="26"/>
        <v>4897.95</v>
      </c>
      <c r="L59" s="26">
        <f t="shared" si="26"/>
        <v>1197.96</v>
      </c>
      <c r="M59" s="26">
        <f t="shared" si="26"/>
        <v>65.64</v>
      </c>
      <c r="N59" s="26">
        <f t="shared" si="26"/>
        <v>341.43</v>
      </c>
      <c r="O59" s="26">
        <f t="shared" si="26"/>
        <v>920.5</v>
      </c>
      <c r="P59" s="26">
        <f t="shared" si="26"/>
        <v>157.07</v>
      </c>
      <c r="Q59" s="26">
        <f t="shared" si="26"/>
        <v>368.93</v>
      </c>
      <c r="R59" s="26">
        <f t="shared" si="26"/>
        <v>0</v>
      </c>
      <c r="S59" s="26">
        <f t="shared" si="26"/>
        <v>0</v>
      </c>
      <c r="T59" s="27">
        <f>B59+C59-I59-R59-S59</f>
        <v>31932.05</v>
      </c>
      <c r="U59" s="16"/>
      <c r="V59" s="124">
        <f t="shared" si="19"/>
        <v>42.1696000776576</v>
      </c>
      <c r="X59" s="49">
        <f t="shared" si="7"/>
        <v>1.48294994088385</v>
      </c>
    </row>
    <row r="60" s="1" customFormat="true" ht="29" customHeight="true" spans="1:24">
      <c r="A60" s="21" t="s">
        <v>793</v>
      </c>
      <c r="B60" s="29">
        <v>0</v>
      </c>
      <c r="C60" s="34">
        <v>5</v>
      </c>
      <c r="D60" s="29">
        <v>5</v>
      </c>
      <c r="E60" s="29">
        <v>0</v>
      </c>
      <c r="F60" s="29">
        <v>0</v>
      </c>
      <c r="G60" s="29">
        <v>0</v>
      </c>
      <c r="H60" s="29">
        <v>0</v>
      </c>
      <c r="I60" s="29">
        <v>0</v>
      </c>
      <c r="J60" s="29">
        <v>0</v>
      </c>
      <c r="K60" s="29">
        <v>0</v>
      </c>
      <c r="L60" s="29">
        <v>0</v>
      </c>
      <c r="M60" s="29">
        <v>0</v>
      </c>
      <c r="N60" s="29">
        <v>0</v>
      </c>
      <c r="O60" s="29">
        <v>0</v>
      </c>
      <c r="P60" s="29">
        <v>0</v>
      </c>
      <c r="Q60" s="29">
        <v>0</v>
      </c>
      <c r="R60" s="29">
        <v>0</v>
      </c>
      <c r="S60" s="29">
        <v>0</v>
      </c>
      <c r="T60" s="29">
        <v>5</v>
      </c>
      <c r="U60" s="38"/>
      <c r="V60" s="5">
        <f t="shared" si="19"/>
        <v>0</v>
      </c>
      <c r="X60" s="49" t="e">
        <f t="shared" si="7"/>
        <v>#DIV/0!</v>
      </c>
    </row>
    <row r="61" s="1" customFormat="true" ht="29" customHeight="true" spans="1:24">
      <c r="A61" s="21" t="s">
        <v>801</v>
      </c>
      <c r="B61" s="29">
        <v>0</v>
      </c>
      <c r="C61" s="34">
        <v>161</v>
      </c>
      <c r="D61" s="29">
        <v>1</v>
      </c>
      <c r="E61" s="29">
        <v>80</v>
      </c>
      <c r="F61" s="29">
        <v>80</v>
      </c>
      <c r="G61" s="29">
        <v>0</v>
      </c>
      <c r="H61" s="29">
        <v>0</v>
      </c>
      <c r="I61" s="29">
        <v>38.85</v>
      </c>
      <c r="J61" s="29">
        <v>0</v>
      </c>
      <c r="K61" s="29">
        <v>0</v>
      </c>
      <c r="L61" s="29">
        <v>0</v>
      </c>
      <c r="M61" s="29">
        <v>0</v>
      </c>
      <c r="N61" s="29">
        <v>0</v>
      </c>
      <c r="O61" s="29">
        <v>38.85</v>
      </c>
      <c r="P61" s="29">
        <v>0</v>
      </c>
      <c r="Q61" s="29">
        <v>0</v>
      </c>
      <c r="R61" s="29">
        <v>0</v>
      </c>
      <c r="S61" s="29">
        <v>0</v>
      </c>
      <c r="T61" s="29">
        <v>122.15</v>
      </c>
      <c r="U61" s="38"/>
      <c r="V61" s="5"/>
      <c r="X61" s="49"/>
    </row>
    <row r="62" s="1" customFormat="true" ht="29" customHeight="true" spans="1:24">
      <c r="A62" s="21" t="s">
        <v>794</v>
      </c>
      <c r="B62" s="29">
        <v>66.19</v>
      </c>
      <c r="C62" s="34">
        <v>295</v>
      </c>
      <c r="D62" s="29">
        <v>60</v>
      </c>
      <c r="E62" s="29">
        <v>40</v>
      </c>
      <c r="F62" s="29">
        <v>195</v>
      </c>
      <c r="G62" s="29">
        <v>0</v>
      </c>
      <c r="H62" s="29">
        <v>0</v>
      </c>
      <c r="I62" s="29">
        <v>109.03</v>
      </c>
      <c r="J62" s="29">
        <v>0</v>
      </c>
      <c r="K62" s="29">
        <v>0</v>
      </c>
      <c r="L62" s="29">
        <v>0</v>
      </c>
      <c r="M62" s="29">
        <v>0</v>
      </c>
      <c r="N62" s="29">
        <v>109.03</v>
      </c>
      <c r="O62" s="29">
        <v>0</v>
      </c>
      <c r="P62" s="29">
        <v>0</v>
      </c>
      <c r="Q62" s="29">
        <v>0</v>
      </c>
      <c r="R62" s="29">
        <v>0</v>
      </c>
      <c r="S62" s="29">
        <v>0</v>
      </c>
      <c r="T62" s="29">
        <v>252.16</v>
      </c>
      <c r="U62" s="38"/>
      <c r="V62" s="5"/>
      <c r="X62" s="49">
        <f t="shared" ref="X62:X125" si="27">(D62+E62)/I62</f>
        <v>0.917178758139961</v>
      </c>
    </row>
    <row r="63" s="1" customFormat="true" ht="29" customHeight="true" spans="1:24">
      <c r="A63" s="21" t="s">
        <v>802</v>
      </c>
      <c r="B63" s="29">
        <v>11.91</v>
      </c>
      <c r="C63" s="34">
        <v>134</v>
      </c>
      <c r="D63" s="29">
        <v>0</v>
      </c>
      <c r="E63" s="29">
        <v>74</v>
      </c>
      <c r="F63" s="29">
        <v>60</v>
      </c>
      <c r="G63" s="29">
        <v>0</v>
      </c>
      <c r="H63" s="29">
        <v>0</v>
      </c>
      <c r="I63" s="29">
        <v>5.35</v>
      </c>
      <c r="J63" s="29">
        <v>0</v>
      </c>
      <c r="K63" s="29">
        <v>0</v>
      </c>
      <c r="L63" s="29">
        <v>0</v>
      </c>
      <c r="M63" s="29">
        <v>0</v>
      </c>
      <c r="N63" s="29">
        <v>5.35</v>
      </c>
      <c r="O63" s="29">
        <v>0</v>
      </c>
      <c r="P63" s="29">
        <v>0</v>
      </c>
      <c r="Q63" s="29">
        <v>0</v>
      </c>
      <c r="R63" s="29">
        <v>0</v>
      </c>
      <c r="S63" s="29">
        <v>0</v>
      </c>
      <c r="T63" s="29">
        <v>140.56</v>
      </c>
      <c r="U63" s="125"/>
      <c r="V63" s="5">
        <f t="shared" ref="V63:V126" si="28">I63/(B63+C63)*100</f>
        <v>3.66664382153382</v>
      </c>
      <c r="X63" s="49">
        <f t="shared" si="27"/>
        <v>13.8317757009346</v>
      </c>
    </row>
    <row r="64" s="1" customFormat="true" ht="29" customHeight="true" spans="1:24">
      <c r="A64" s="21" t="s">
        <v>611</v>
      </c>
      <c r="B64" s="29">
        <v>0</v>
      </c>
      <c r="C64" s="34">
        <v>2032.5</v>
      </c>
      <c r="D64" s="29">
        <v>250</v>
      </c>
      <c r="E64" s="29">
        <v>745</v>
      </c>
      <c r="F64" s="29">
        <v>375</v>
      </c>
      <c r="G64" s="29">
        <v>662.5</v>
      </c>
      <c r="H64" s="29">
        <v>0</v>
      </c>
      <c r="I64" s="29">
        <v>855.9</v>
      </c>
      <c r="J64" s="29">
        <v>594.02</v>
      </c>
      <c r="K64" s="29">
        <v>174.38</v>
      </c>
      <c r="L64" s="29">
        <v>31.2</v>
      </c>
      <c r="M64" s="29">
        <v>0</v>
      </c>
      <c r="N64" s="29">
        <v>1.3</v>
      </c>
      <c r="O64" s="29">
        <v>41.59</v>
      </c>
      <c r="P64" s="29">
        <v>0</v>
      </c>
      <c r="Q64" s="29">
        <v>13.41</v>
      </c>
      <c r="R64" s="29">
        <v>0</v>
      </c>
      <c r="S64" s="29">
        <v>0</v>
      </c>
      <c r="T64" s="29">
        <v>1176.6</v>
      </c>
      <c r="U64" s="125"/>
      <c r="V64" s="5">
        <f t="shared" si="28"/>
        <v>42.1107011070111</v>
      </c>
      <c r="X64" s="49">
        <f t="shared" si="27"/>
        <v>1.16251898586283</v>
      </c>
    </row>
    <row r="65" s="1" customFormat="true" ht="29" customHeight="true" spans="1:24">
      <c r="A65" s="21" t="s">
        <v>612</v>
      </c>
      <c r="B65" s="29">
        <v>4.78</v>
      </c>
      <c r="C65" s="34">
        <v>1872.92</v>
      </c>
      <c r="D65" s="29">
        <v>285</v>
      </c>
      <c r="E65" s="29">
        <v>852</v>
      </c>
      <c r="F65" s="29">
        <v>272</v>
      </c>
      <c r="G65" s="29">
        <v>463.92</v>
      </c>
      <c r="H65" s="29">
        <v>0</v>
      </c>
      <c r="I65" s="29">
        <v>960.49</v>
      </c>
      <c r="J65" s="29">
        <v>699.45</v>
      </c>
      <c r="K65" s="29">
        <v>186.05</v>
      </c>
      <c r="L65" s="29">
        <v>22.14</v>
      </c>
      <c r="M65" s="29">
        <v>0</v>
      </c>
      <c r="N65" s="29">
        <v>4.97</v>
      </c>
      <c r="O65" s="29">
        <v>30.04</v>
      </c>
      <c r="P65" s="29">
        <v>0</v>
      </c>
      <c r="Q65" s="29">
        <v>17.84</v>
      </c>
      <c r="R65" s="29">
        <v>0</v>
      </c>
      <c r="S65" s="29">
        <v>0</v>
      </c>
      <c r="T65" s="29">
        <v>917.21</v>
      </c>
      <c r="U65" s="125"/>
      <c r="V65" s="5">
        <f t="shared" si="28"/>
        <v>51.1524737711029</v>
      </c>
      <c r="X65" s="49">
        <f t="shared" si="27"/>
        <v>1.18377078366251</v>
      </c>
    </row>
    <row r="66" s="1" customFormat="true" ht="29" customHeight="true" spans="1:24">
      <c r="A66" s="21" t="s">
        <v>610</v>
      </c>
      <c r="B66" s="29">
        <v>2.16</v>
      </c>
      <c r="C66" s="34">
        <v>4220.25</v>
      </c>
      <c r="D66" s="29">
        <v>623</v>
      </c>
      <c r="E66" s="29">
        <v>1862</v>
      </c>
      <c r="F66" s="29">
        <v>260</v>
      </c>
      <c r="G66" s="29">
        <v>1475.25</v>
      </c>
      <c r="H66" s="29">
        <v>0</v>
      </c>
      <c r="I66" s="29">
        <v>1950.8</v>
      </c>
      <c r="J66" s="29">
        <v>1191.76</v>
      </c>
      <c r="K66" s="29">
        <v>507.23</v>
      </c>
      <c r="L66" s="29">
        <v>156.13</v>
      </c>
      <c r="M66" s="29">
        <v>22.7</v>
      </c>
      <c r="N66" s="29">
        <v>3.85</v>
      </c>
      <c r="O66" s="29">
        <v>37.83</v>
      </c>
      <c r="P66" s="29">
        <v>0</v>
      </c>
      <c r="Q66" s="29">
        <v>31.3</v>
      </c>
      <c r="R66" s="29">
        <v>0</v>
      </c>
      <c r="S66" s="29">
        <v>0</v>
      </c>
      <c r="T66" s="29">
        <v>2271.61</v>
      </c>
      <c r="U66" s="125"/>
      <c r="V66" s="5">
        <f t="shared" si="28"/>
        <v>46.2011031614647</v>
      </c>
      <c r="X66" s="49">
        <f t="shared" si="27"/>
        <v>1.27383637482059</v>
      </c>
    </row>
    <row r="67" s="1" customFormat="true" ht="29" customHeight="true" spans="1:24">
      <c r="A67" s="21" t="s">
        <v>607</v>
      </c>
      <c r="B67" s="29">
        <v>10.57</v>
      </c>
      <c r="C67" s="34">
        <v>6876.04</v>
      </c>
      <c r="D67" s="29">
        <v>1153</v>
      </c>
      <c r="E67" s="29">
        <v>3439</v>
      </c>
      <c r="F67" s="29">
        <v>592</v>
      </c>
      <c r="G67" s="29">
        <v>1692.04</v>
      </c>
      <c r="H67" s="29">
        <v>0</v>
      </c>
      <c r="I67" s="29">
        <v>2915.88</v>
      </c>
      <c r="J67" s="29">
        <v>1848.75</v>
      </c>
      <c r="K67" s="29">
        <v>613.35</v>
      </c>
      <c r="L67" s="29">
        <v>133.65</v>
      </c>
      <c r="M67" s="29">
        <v>2.8</v>
      </c>
      <c r="N67" s="29">
        <v>33.79</v>
      </c>
      <c r="O67" s="29">
        <v>206.48</v>
      </c>
      <c r="P67" s="29">
        <v>22.55</v>
      </c>
      <c r="Q67" s="29">
        <v>54.51</v>
      </c>
      <c r="R67" s="29">
        <v>0</v>
      </c>
      <c r="S67" s="29">
        <v>0</v>
      </c>
      <c r="T67" s="29">
        <v>3970.73</v>
      </c>
      <c r="U67" s="38"/>
      <c r="V67" s="5">
        <f t="shared" si="28"/>
        <v>42.3412970968299</v>
      </c>
      <c r="X67" s="49">
        <f t="shared" si="27"/>
        <v>1.57482475273331</v>
      </c>
    </row>
    <row r="68" s="1" customFormat="true" ht="29" customHeight="true" spans="1:24">
      <c r="A68" s="21" t="s">
        <v>228</v>
      </c>
      <c r="B68" s="29">
        <v>223.48</v>
      </c>
      <c r="C68" s="34">
        <v>9665</v>
      </c>
      <c r="D68" s="29">
        <v>1730</v>
      </c>
      <c r="E68" s="29">
        <v>5163</v>
      </c>
      <c r="F68" s="29">
        <v>626</v>
      </c>
      <c r="G68" s="29">
        <v>2146</v>
      </c>
      <c r="H68" s="29">
        <v>0</v>
      </c>
      <c r="I68" s="29">
        <v>4504.25</v>
      </c>
      <c r="J68" s="29">
        <v>3330.12</v>
      </c>
      <c r="K68" s="29">
        <v>708.76</v>
      </c>
      <c r="L68" s="29">
        <v>162.56</v>
      </c>
      <c r="M68" s="29">
        <v>2.32</v>
      </c>
      <c r="N68" s="29">
        <v>49.21</v>
      </c>
      <c r="O68" s="29">
        <v>103.15</v>
      </c>
      <c r="P68" s="29">
        <v>64.54</v>
      </c>
      <c r="Q68" s="29">
        <v>83.59</v>
      </c>
      <c r="R68" s="29">
        <v>0</v>
      </c>
      <c r="S68" s="29">
        <v>0</v>
      </c>
      <c r="T68" s="29">
        <v>5384.23</v>
      </c>
      <c r="U68" s="125"/>
      <c r="V68" s="5">
        <f t="shared" si="28"/>
        <v>45.5504789411517</v>
      </c>
      <c r="X68" s="49">
        <f t="shared" si="27"/>
        <v>1.5303324637842</v>
      </c>
    </row>
    <row r="69" s="1" customFormat="true" ht="29" customHeight="true" spans="1:24">
      <c r="A69" s="21" t="s">
        <v>229</v>
      </c>
      <c r="B69" s="29">
        <v>191.42</v>
      </c>
      <c r="C69" s="34">
        <v>4058.34</v>
      </c>
      <c r="D69" s="29">
        <v>686</v>
      </c>
      <c r="E69" s="29">
        <v>2043</v>
      </c>
      <c r="F69" s="29">
        <v>198</v>
      </c>
      <c r="G69" s="29">
        <v>1131.34</v>
      </c>
      <c r="H69" s="29">
        <v>0</v>
      </c>
      <c r="I69" s="29">
        <v>1924.06</v>
      </c>
      <c r="J69" s="29">
        <v>1324.4</v>
      </c>
      <c r="K69" s="29">
        <v>396.31</v>
      </c>
      <c r="L69" s="29">
        <v>117.83</v>
      </c>
      <c r="M69" s="29">
        <v>0.99</v>
      </c>
      <c r="N69" s="29">
        <v>21.04</v>
      </c>
      <c r="O69" s="29">
        <v>63.49</v>
      </c>
      <c r="P69" s="29">
        <v>0</v>
      </c>
      <c r="Q69" s="29">
        <v>0</v>
      </c>
      <c r="R69" s="29">
        <v>0</v>
      </c>
      <c r="S69" s="29">
        <v>0</v>
      </c>
      <c r="T69" s="29">
        <v>2325.7</v>
      </c>
      <c r="U69" s="125"/>
      <c r="V69" s="5">
        <f t="shared" si="28"/>
        <v>45.2745566808479</v>
      </c>
      <c r="X69" s="49">
        <f t="shared" si="27"/>
        <v>1.41835493695623</v>
      </c>
    </row>
    <row r="70" s="1" customFormat="true" ht="29" customHeight="true" spans="1:24">
      <c r="A70" s="21" t="s">
        <v>608</v>
      </c>
      <c r="B70" s="29">
        <v>818.69</v>
      </c>
      <c r="C70" s="34">
        <v>4183.37</v>
      </c>
      <c r="D70" s="29">
        <v>643</v>
      </c>
      <c r="E70" s="29">
        <v>1906</v>
      </c>
      <c r="F70" s="29">
        <v>227</v>
      </c>
      <c r="G70" s="29">
        <v>1407.37</v>
      </c>
      <c r="H70" s="29">
        <v>0</v>
      </c>
      <c r="I70" s="29">
        <v>1422.03</v>
      </c>
      <c r="J70" s="29">
        <v>942.63</v>
      </c>
      <c r="K70" s="29">
        <v>321.68</v>
      </c>
      <c r="L70" s="29">
        <v>75.77</v>
      </c>
      <c r="M70" s="29">
        <v>20.08</v>
      </c>
      <c r="N70" s="29">
        <v>3.31</v>
      </c>
      <c r="O70" s="29">
        <v>58.56</v>
      </c>
      <c r="P70" s="29">
        <v>0</v>
      </c>
      <c r="Q70" s="29">
        <v>0</v>
      </c>
      <c r="R70" s="29">
        <v>0</v>
      </c>
      <c r="S70" s="29">
        <v>0</v>
      </c>
      <c r="T70" s="29">
        <v>3580.03</v>
      </c>
      <c r="U70" s="125"/>
      <c r="V70" s="5">
        <f t="shared" si="28"/>
        <v>28.428887298433</v>
      </c>
      <c r="X70" s="49">
        <f t="shared" si="27"/>
        <v>1.792507893645</v>
      </c>
    </row>
    <row r="71" s="1" customFormat="true" ht="29" customHeight="true" spans="1:24">
      <c r="A71" s="21" t="s">
        <v>227</v>
      </c>
      <c r="B71" s="29">
        <v>2.3</v>
      </c>
      <c r="C71" s="34">
        <v>9654.53</v>
      </c>
      <c r="D71" s="29">
        <v>1575</v>
      </c>
      <c r="E71" s="29">
        <v>4703</v>
      </c>
      <c r="F71" s="29">
        <v>688</v>
      </c>
      <c r="G71" s="29">
        <v>2688.53</v>
      </c>
      <c r="H71" s="29">
        <v>0</v>
      </c>
      <c r="I71" s="29">
        <v>4467.99</v>
      </c>
      <c r="J71" s="29">
        <v>2828.93</v>
      </c>
      <c r="K71" s="29">
        <v>1021.86</v>
      </c>
      <c r="L71" s="29">
        <v>230.32</v>
      </c>
      <c r="M71" s="29">
        <v>3.2</v>
      </c>
      <c r="N71" s="29">
        <v>55.5</v>
      </c>
      <c r="O71" s="29">
        <v>165.35</v>
      </c>
      <c r="P71" s="29">
        <v>36</v>
      </c>
      <c r="Q71" s="29">
        <v>126.82</v>
      </c>
      <c r="R71" s="29">
        <v>0</v>
      </c>
      <c r="S71" s="29">
        <v>0</v>
      </c>
      <c r="T71" s="29">
        <v>5188.84</v>
      </c>
      <c r="U71" s="125"/>
      <c r="V71" s="5">
        <f t="shared" si="28"/>
        <v>46.2676675472179</v>
      </c>
      <c r="X71" s="49">
        <f t="shared" si="27"/>
        <v>1.40510609916316</v>
      </c>
    </row>
    <row r="72" s="1" customFormat="true" ht="29" customHeight="true" spans="1:24">
      <c r="A72" s="21" t="s">
        <v>609</v>
      </c>
      <c r="B72" s="29">
        <v>21.13</v>
      </c>
      <c r="C72" s="34">
        <v>6692.64</v>
      </c>
      <c r="D72" s="29">
        <v>935</v>
      </c>
      <c r="E72" s="29">
        <v>2788</v>
      </c>
      <c r="F72" s="29">
        <v>232</v>
      </c>
      <c r="G72" s="29">
        <v>2737.64</v>
      </c>
      <c r="H72" s="29">
        <v>0</v>
      </c>
      <c r="I72" s="29">
        <v>2267.39</v>
      </c>
      <c r="J72" s="29">
        <v>1232.74</v>
      </c>
      <c r="K72" s="29">
        <v>598.61</v>
      </c>
      <c r="L72" s="29">
        <v>184.01</v>
      </c>
      <c r="M72" s="29">
        <v>10.55</v>
      </c>
      <c r="N72" s="29">
        <v>49.44</v>
      </c>
      <c r="O72" s="29">
        <v>116.6</v>
      </c>
      <c r="P72" s="29">
        <v>33.98</v>
      </c>
      <c r="Q72" s="29">
        <v>41.46</v>
      </c>
      <c r="R72" s="29">
        <v>0</v>
      </c>
      <c r="S72" s="29">
        <v>0</v>
      </c>
      <c r="T72" s="29">
        <v>4446.38</v>
      </c>
      <c r="U72" s="125"/>
      <c r="V72" s="5">
        <f t="shared" si="28"/>
        <v>33.7722322927357</v>
      </c>
      <c r="X72" s="49">
        <f t="shared" si="27"/>
        <v>1.64197601647709</v>
      </c>
    </row>
    <row r="73" s="1" customFormat="true" ht="29" customHeight="true" spans="1:24">
      <c r="A73" s="21" t="s">
        <v>230</v>
      </c>
      <c r="B73" s="29">
        <v>0</v>
      </c>
      <c r="C73" s="34">
        <v>4013.5</v>
      </c>
      <c r="D73" s="29">
        <v>726</v>
      </c>
      <c r="E73" s="29">
        <v>2163</v>
      </c>
      <c r="F73" s="29">
        <v>230</v>
      </c>
      <c r="G73" s="29">
        <v>894.5</v>
      </c>
      <c r="H73" s="29">
        <v>0</v>
      </c>
      <c r="I73" s="29">
        <v>1862.66</v>
      </c>
      <c r="J73" s="29">
        <v>1342.39</v>
      </c>
      <c r="K73" s="29">
        <v>369.72</v>
      </c>
      <c r="L73" s="29">
        <v>84.35</v>
      </c>
      <c r="M73" s="29">
        <v>3</v>
      </c>
      <c r="N73" s="29">
        <v>4.64</v>
      </c>
      <c r="O73" s="29">
        <v>58.56</v>
      </c>
      <c r="P73" s="29">
        <v>0</v>
      </c>
      <c r="Q73" s="29">
        <v>0</v>
      </c>
      <c r="R73" s="29">
        <v>0</v>
      </c>
      <c r="S73" s="29">
        <v>0</v>
      </c>
      <c r="T73" s="29">
        <v>2150.84</v>
      </c>
      <c r="U73" s="125"/>
      <c r="V73" s="5">
        <f t="shared" si="28"/>
        <v>46.4098666998879</v>
      </c>
      <c r="X73" s="49">
        <f t="shared" si="27"/>
        <v>1.5510076986675</v>
      </c>
    </row>
    <row r="74" s="7" customFormat="true" ht="29" customHeight="true" spans="1:24">
      <c r="A74" s="20" t="s">
        <v>665</v>
      </c>
      <c r="B74" s="26">
        <f t="shared" ref="B74:H74" si="29">SUM(B75:B82)</f>
        <v>2516.64</v>
      </c>
      <c r="C74" s="26">
        <f t="shared" ref="C74:C82" si="30">SUM(D74:H74)</f>
        <v>76989.4258</v>
      </c>
      <c r="D74" s="26">
        <f t="shared" si="29"/>
        <v>13183</v>
      </c>
      <c r="E74" s="26">
        <f t="shared" si="29"/>
        <v>39437</v>
      </c>
      <c r="F74" s="26">
        <f t="shared" si="29"/>
        <v>2506.8</v>
      </c>
      <c r="G74" s="26">
        <f t="shared" si="29"/>
        <v>21862.6258</v>
      </c>
      <c r="H74" s="26">
        <f t="shared" si="29"/>
        <v>0</v>
      </c>
      <c r="I74" s="27">
        <f t="shared" ref="I74:I83" si="31">SUM(J74:Q74)</f>
        <v>35800.2159</v>
      </c>
      <c r="J74" s="26">
        <f t="shared" ref="J74:S74" si="32">SUM(J75:J82)</f>
        <v>21634.201</v>
      </c>
      <c r="K74" s="26">
        <f t="shared" si="32"/>
        <v>8050.078</v>
      </c>
      <c r="L74" s="26">
        <f t="shared" si="32"/>
        <v>3202.5813</v>
      </c>
      <c r="M74" s="26">
        <f t="shared" si="32"/>
        <v>266.3456</v>
      </c>
      <c r="N74" s="26">
        <f t="shared" si="32"/>
        <v>404.7305</v>
      </c>
      <c r="O74" s="26">
        <f t="shared" si="32"/>
        <v>1784.0235</v>
      </c>
      <c r="P74" s="26">
        <f t="shared" si="32"/>
        <v>39.375</v>
      </c>
      <c r="Q74" s="26">
        <f t="shared" si="32"/>
        <v>418.881</v>
      </c>
      <c r="R74" s="26">
        <f t="shared" si="32"/>
        <v>0</v>
      </c>
      <c r="S74" s="26">
        <f t="shared" si="32"/>
        <v>0</v>
      </c>
      <c r="T74" s="27">
        <f t="shared" ref="T74:T83" si="33">B74+C74-I74-R74-S74</f>
        <v>43705.8499</v>
      </c>
      <c r="U74" s="123"/>
      <c r="V74" s="124">
        <f t="shared" si="28"/>
        <v>45.0282824835737</v>
      </c>
      <c r="X74" s="49">
        <f t="shared" si="27"/>
        <v>1.46982353813123</v>
      </c>
    </row>
    <row r="75" s="1" customFormat="true" ht="29" customHeight="true" spans="1:24">
      <c r="A75" s="21" t="s">
        <v>793</v>
      </c>
      <c r="B75" s="29">
        <v>244.22</v>
      </c>
      <c r="C75" s="34">
        <f t="shared" si="30"/>
        <v>200</v>
      </c>
      <c r="D75" s="29"/>
      <c r="E75" s="29">
        <v>200</v>
      </c>
      <c r="F75" s="29"/>
      <c r="G75" s="29"/>
      <c r="H75" s="29"/>
      <c r="I75" s="29">
        <f t="shared" si="31"/>
        <v>1.36</v>
      </c>
      <c r="J75" s="29"/>
      <c r="K75" s="29"/>
      <c r="L75" s="29"/>
      <c r="M75" s="29">
        <v>1.36</v>
      </c>
      <c r="N75" s="29"/>
      <c r="O75" s="29"/>
      <c r="P75" s="29"/>
      <c r="Q75" s="29"/>
      <c r="R75" s="29"/>
      <c r="S75" s="29"/>
      <c r="T75" s="29">
        <f t="shared" si="33"/>
        <v>442.86</v>
      </c>
      <c r="U75" s="125"/>
      <c r="V75" s="5">
        <f t="shared" si="28"/>
        <v>0.306154608077079</v>
      </c>
      <c r="X75" s="49">
        <f t="shared" si="27"/>
        <v>147.058823529412</v>
      </c>
    </row>
    <row r="76" s="1" customFormat="true" ht="29" customHeight="true" spans="1:24">
      <c r="A76" s="21" t="s">
        <v>614</v>
      </c>
      <c r="B76" s="29">
        <v>343.36</v>
      </c>
      <c r="C76" s="34">
        <f t="shared" si="30"/>
        <v>4681.69</v>
      </c>
      <c r="D76" s="29">
        <v>586</v>
      </c>
      <c r="E76" s="29">
        <v>1744</v>
      </c>
      <c r="F76" s="29">
        <v>558.84</v>
      </c>
      <c r="G76" s="29">
        <v>1792.85</v>
      </c>
      <c r="H76" s="29">
        <v>0</v>
      </c>
      <c r="I76" s="29">
        <f t="shared" si="31"/>
        <v>1814.3763</v>
      </c>
      <c r="J76" s="29">
        <v>1095.4663</v>
      </c>
      <c r="K76" s="29">
        <v>360.4</v>
      </c>
      <c r="L76" s="29">
        <v>106.63</v>
      </c>
      <c r="M76" s="29">
        <v>108.89</v>
      </c>
      <c r="N76" s="29">
        <v>14.2</v>
      </c>
      <c r="O76" s="29">
        <v>105.82</v>
      </c>
      <c r="P76" s="29">
        <v>0</v>
      </c>
      <c r="Q76" s="29">
        <v>22.97</v>
      </c>
      <c r="R76" s="29">
        <v>0</v>
      </c>
      <c r="S76" s="29">
        <v>0</v>
      </c>
      <c r="T76" s="29">
        <f t="shared" si="33"/>
        <v>3210.6737</v>
      </c>
      <c r="U76" s="125"/>
      <c r="V76" s="5">
        <f t="shared" si="28"/>
        <v>36.1066317748082</v>
      </c>
      <c r="X76" s="49">
        <f t="shared" si="27"/>
        <v>1.28418785011687</v>
      </c>
    </row>
    <row r="77" s="1" customFormat="true" ht="29" customHeight="true" spans="1:24">
      <c r="A77" s="21" t="s">
        <v>26</v>
      </c>
      <c r="B77" s="29">
        <v>0</v>
      </c>
      <c r="C77" s="34">
        <f t="shared" si="30"/>
        <v>16361.08</v>
      </c>
      <c r="D77" s="29">
        <v>3085</v>
      </c>
      <c r="E77" s="29">
        <v>9207</v>
      </c>
      <c r="F77" s="29">
        <v>500.08</v>
      </c>
      <c r="G77" s="29">
        <v>3569</v>
      </c>
      <c r="H77" s="29"/>
      <c r="I77" s="29">
        <f t="shared" si="31"/>
        <v>8430.74</v>
      </c>
      <c r="J77" s="29">
        <v>5431.45</v>
      </c>
      <c r="K77" s="29">
        <v>1532.72</v>
      </c>
      <c r="L77" s="29">
        <v>733.07</v>
      </c>
      <c r="M77" s="29">
        <v>126.32</v>
      </c>
      <c r="N77" s="29">
        <v>119.99</v>
      </c>
      <c r="O77" s="29">
        <v>338.36</v>
      </c>
      <c r="P77" s="29"/>
      <c r="Q77" s="29">
        <v>148.83</v>
      </c>
      <c r="R77" s="29"/>
      <c r="S77" s="29"/>
      <c r="T77" s="29">
        <f t="shared" si="33"/>
        <v>7930.34</v>
      </c>
      <c r="U77" s="125"/>
      <c r="V77" s="5">
        <f t="shared" si="28"/>
        <v>51.5292389010994</v>
      </c>
      <c r="X77" s="49">
        <f t="shared" si="27"/>
        <v>1.45799775583164</v>
      </c>
    </row>
    <row r="78" s="1" customFormat="true" ht="29" customHeight="true" spans="1:24">
      <c r="A78" s="21" t="s">
        <v>28</v>
      </c>
      <c r="B78" s="29">
        <v>1086.18</v>
      </c>
      <c r="C78" s="34">
        <f t="shared" si="30"/>
        <v>10750.19</v>
      </c>
      <c r="D78" s="29">
        <v>1754</v>
      </c>
      <c r="E78" s="29">
        <v>5257</v>
      </c>
      <c r="F78" s="29">
        <v>239.19</v>
      </c>
      <c r="G78" s="29">
        <v>3500</v>
      </c>
      <c r="H78" s="29"/>
      <c r="I78" s="29">
        <f t="shared" si="31"/>
        <v>4776.1218</v>
      </c>
      <c r="J78" s="29">
        <v>2573.1762</v>
      </c>
      <c r="K78" s="29">
        <v>1231.886</v>
      </c>
      <c r="L78" s="29">
        <v>531.1505</v>
      </c>
      <c r="M78" s="29">
        <v>23.18</v>
      </c>
      <c r="N78" s="29">
        <v>69.9962</v>
      </c>
      <c r="O78" s="29">
        <v>217.1959</v>
      </c>
      <c r="P78" s="29">
        <v>39.375</v>
      </c>
      <c r="Q78" s="29">
        <v>90.162</v>
      </c>
      <c r="R78" s="29"/>
      <c r="S78" s="29"/>
      <c r="T78" s="29">
        <f t="shared" si="33"/>
        <v>7060.2482</v>
      </c>
      <c r="U78" s="125"/>
      <c r="V78" s="5">
        <f t="shared" si="28"/>
        <v>40.3512377527908</v>
      </c>
      <c r="X78" s="49">
        <f t="shared" si="27"/>
        <v>1.46792738828394</v>
      </c>
    </row>
    <row r="79" s="1" customFormat="true" ht="29" customHeight="true" spans="1:24">
      <c r="A79" s="21" t="s">
        <v>615</v>
      </c>
      <c r="B79" s="29">
        <v>842.880000000001</v>
      </c>
      <c r="C79" s="34">
        <f t="shared" si="30"/>
        <v>9451.3358</v>
      </c>
      <c r="D79" s="29">
        <v>2000</v>
      </c>
      <c r="E79" s="29">
        <v>5987</v>
      </c>
      <c r="F79" s="29">
        <v>296.43</v>
      </c>
      <c r="G79" s="29">
        <v>1167.9058</v>
      </c>
      <c r="H79" s="29"/>
      <c r="I79" s="29">
        <f t="shared" si="31"/>
        <v>5211.9668</v>
      </c>
      <c r="J79" s="29">
        <v>3343.4617</v>
      </c>
      <c r="K79" s="29">
        <v>1055.9998</v>
      </c>
      <c r="L79" s="29">
        <v>298.1542</v>
      </c>
      <c r="M79" s="29"/>
      <c r="N79" s="29">
        <v>136.07</v>
      </c>
      <c r="O79" s="29">
        <v>378.2811</v>
      </c>
      <c r="P79" s="29"/>
      <c r="Q79" s="29"/>
      <c r="R79" s="29"/>
      <c r="S79" s="29"/>
      <c r="T79" s="29">
        <f t="shared" si="33"/>
        <v>5082.249</v>
      </c>
      <c r="U79" s="125"/>
      <c r="V79" s="5">
        <f t="shared" si="28"/>
        <v>50.6300518782596</v>
      </c>
      <c r="X79" s="49">
        <f t="shared" si="27"/>
        <v>1.5324349341596</v>
      </c>
    </row>
    <row r="80" s="1" customFormat="true" ht="29" customHeight="true" spans="1:24">
      <c r="A80" s="21" t="s">
        <v>238</v>
      </c>
      <c r="B80" s="29">
        <v>0</v>
      </c>
      <c r="C80" s="34">
        <f t="shared" si="30"/>
        <v>20751.69</v>
      </c>
      <c r="D80" s="29">
        <f>3047+33+237</f>
        <v>3317</v>
      </c>
      <c r="E80" s="29">
        <v>9935</v>
      </c>
      <c r="F80" s="29">
        <v>474.69</v>
      </c>
      <c r="G80" s="29">
        <v>7025</v>
      </c>
      <c r="H80" s="29"/>
      <c r="I80" s="29">
        <f t="shared" si="31"/>
        <v>9137.35</v>
      </c>
      <c r="J80" s="29">
        <v>4906.37</v>
      </c>
      <c r="K80" s="29">
        <v>2322.8</v>
      </c>
      <c r="L80" s="29">
        <v>1047.09</v>
      </c>
      <c r="M80" s="29"/>
      <c r="N80" s="29">
        <v>51.38</v>
      </c>
      <c r="O80" s="29">
        <v>659.28</v>
      </c>
      <c r="P80" s="29"/>
      <c r="Q80" s="29">
        <v>150.43</v>
      </c>
      <c r="R80" s="29"/>
      <c r="S80" s="29"/>
      <c r="T80" s="29">
        <f t="shared" si="33"/>
        <v>11614.34</v>
      </c>
      <c r="U80" s="125"/>
      <c r="V80" s="5">
        <f t="shared" si="28"/>
        <v>44.0318354794236</v>
      </c>
      <c r="X80" s="49">
        <f t="shared" si="27"/>
        <v>1.4503110858181</v>
      </c>
    </row>
    <row r="81" s="1" customFormat="true" ht="29" customHeight="true" spans="1:24">
      <c r="A81" s="21" t="s">
        <v>27</v>
      </c>
      <c r="B81" s="29">
        <v>0</v>
      </c>
      <c r="C81" s="34">
        <f t="shared" si="30"/>
        <v>13795.08</v>
      </c>
      <c r="D81" s="29">
        <v>2154</v>
      </c>
      <c r="E81" s="29">
        <v>6454</v>
      </c>
      <c r="F81" s="29">
        <v>379.21</v>
      </c>
      <c r="G81" s="29">
        <v>4807.87</v>
      </c>
      <c r="H81" s="29"/>
      <c r="I81" s="29">
        <f t="shared" si="31"/>
        <v>5718.7257</v>
      </c>
      <c r="J81" s="29">
        <v>3920.7469</v>
      </c>
      <c r="K81" s="29">
        <v>1310.2988</v>
      </c>
      <c r="L81" s="29">
        <v>429.6043</v>
      </c>
      <c r="M81" s="29">
        <v>6.5956</v>
      </c>
      <c r="N81" s="29">
        <v>9.6201</v>
      </c>
      <c r="O81" s="29">
        <v>41.86</v>
      </c>
      <c r="P81" s="29"/>
      <c r="Q81" s="29"/>
      <c r="R81" s="29"/>
      <c r="S81" s="29"/>
      <c r="T81" s="29">
        <f t="shared" si="33"/>
        <v>8076.3543</v>
      </c>
      <c r="U81" s="125"/>
      <c r="V81" s="5">
        <f t="shared" si="28"/>
        <v>41.4548208491723</v>
      </c>
      <c r="X81" s="49">
        <f t="shared" si="27"/>
        <v>1.50523043971142</v>
      </c>
    </row>
    <row r="82" s="1" customFormat="true" ht="29" customHeight="true" spans="1:24">
      <c r="A82" s="21" t="s">
        <v>613</v>
      </c>
      <c r="B82" s="29">
        <v>0</v>
      </c>
      <c r="C82" s="34">
        <f t="shared" si="30"/>
        <v>998.36</v>
      </c>
      <c r="D82" s="29">
        <v>287</v>
      </c>
      <c r="E82" s="29">
        <v>653</v>
      </c>
      <c r="F82" s="29">
        <v>58.36</v>
      </c>
      <c r="G82" s="29">
        <v>0</v>
      </c>
      <c r="H82" s="29">
        <v>0</v>
      </c>
      <c r="I82" s="29">
        <f t="shared" si="31"/>
        <v>709.5753</v>
      </c>
      <c r="J82" s="29">
        <v>363.5299</v>
      </c>
      <c r="K82" s="29">
        <v>235.9734</v>
      </c>
      <c r="L82" s="29">
        <v>56.8823</v>
      </c>
      <c r="M82" s="29">
        <v>0</v>
      </c>
      <c r="N82" s="29">
        <v>3.4742</v>
      </c>
      <c r="O82" s="29">
        <v>43.2265</v>
      </c>
      <c r="P82" s="29">
        <v>0</v>
      </c>
      <c r="Q82" s="29">
        <v>6.489</v>
      </c>
      <c r="R82" s="29">
        <v>0</v>
      </c>
      <c r="S82" s="29">
        <v>0</v>
      </c>
      <c r="T82" s="29">
        <f t="shared" si="33"/>
        <v>288.7847</v>
      </c>
      <c r="U82" s="125"/>
      <c r="V82" s="5">
        <f t="shared" si="28"/>
        <v>71.0740915100765</v>
      </c>
      <c r="X82" s="49">
        <f t="shared" si="27"/>
        <v>1.32473607804556</v>
      </c>
    </row>
    <row r="83" s="7" customFormat="true" ht="29" customHeight="true" spans="1:24">
      <c r="A83" s="16" t="s">
        <v>666</v>
      </c>
      <c r="B83" s="27">
        <f t="shared" ref="B83:H83" si="34">SUM(B84:B93)</f>
        <v>13779.642484</v>
      </c>
      <c r="C83" s="27">
        <f t="shared" si="34"/>
        <v>76776.9528</v>
      </c>
      <c r="D83" s="27">
        <f t="shared" si="34"/>
        <v>17398</v>
      </c>
      <c r="E83" s="27">
        <f t="shared" si="34"/>
        <v>54598</v>
      </c>
      <c r="F83" s="27">
        <f t="shared" si="34"/>
        <v>0</v>
      </c>
      <c r="G83" s="27">
        <f t="shared" si="34"/>
        <v>4780.9528</v>
      </c>
      <c r="H83" s="27">
        <f t="shared" si="34"/>
        <v>0</v>
      </c>
      <c r="I83" s="27">
        <f t="shared" si="31"/>
        <v>38998.04127</v>
      </c>
      <c r="J83" s="27">
        <f t="shared" ref="J83:S83" si="35">SUM(J84:J93)</f>
        <v>22135.3775</v>
      </c>
      <c r="K83" s="27">
        <f t="shared" si="35"/>
        <v>10376.77905</v>
      </c>
      <c r="L83" s="27">
        <f t="shared" si="35"/>
        <v>3111.0843</v>
      </c>
      <c r="M83" s="27">
        <f t="shared" si="35"/>
        <v>95.252854</v>
      </c>
      <c r="N83" s="27">
        <f t="shared" si="35"/>
        <v>749.7845</v>
      </c>
      <c r="O83" s="27">
        <f t="shared" si="35"/>
        <v>1890.5347</v>
      </c>
      <c r="P83" s="27">
        <f t="shared" si="35"/>
        <v>235.003366</v>
      </c>
      <c r="Q83" s="27">
        <f t="shared" si="35"/>
        <v>404.225</v>
      </c>
      <c r="R83" s="27">
        <f t="shared" si="35"/>
        <v>0</v>
      </c>
      <c r="S83" s="27">
        <f t="shared" si="35"/>
        <v>101</v>
      </c>
      <c r="T83" s="27">
        <f t="shared" si="33"/>
        <v>51457.554014</v>
      </c>
      <c r="U83" s="16"/>
      <c r="V83" s="124">
        <f t="shared" si="28"/>
        <v>43.0648271919852</v>
      </c>
      <c r="X83" s="49">
        <f t="shared" si="27"/>
        <v>1.84614400250364</v>
      </c>
    </row>
    <row r="84" s="1" customFormat="true" ht="29" customHeight="true" spans="1:24">
      <c r="A84" s="21" t="s">
        <v>803</v>
      </c>
      <c r="B84" s="29">
        <v>0</v>
      </c>
      <c r="C84" s="34">
        <v>49.28</v>
      </c>
      <c r="D84" s="29">
        <v>14.28</v>
      </c>
      <c r="E84" s="29">
        <v>35</v>
      </c>
      <c r="F84" s="29"/>
      <c r="G84" s="29"/>
      <c r="H84" s="29"/>
      <c r="I84" s="29">
        <v>28.97</v>
      </c>
      <c r="J84" s="29"/>
      <c r="K84" s="29"/>
      <c r="L84" s="29"/>
      <c r="M84" s="29">
        <v>28.97</v>
      </c>
      <c r="N84" s="29"/>
      <c r="O84" s="29"/>
      <c r="P84" s="29"/>
      <c r="Q84" s="29"/>
      <c r="R84" s="29"/>
      <c r="S84" s="29"/>
      <c r="T84" s="29">
        <v>20.31</v>
      </c>
      <c r="U84" s="125"/>
      <c r="V84" s="5">
        <f t="shared" si="28"/>
        <v>58.786525974026</v>
      </c>
      <c r="X84" s="49">
        <f t="shared" si="27"/>
        <v>1.70107007248878</v>
      </c>
    </row>
    <row r="85" s="1" customFormat="true" ht="29" customHeight="true" spans="1:24">
      <c r="A85" s="21" t="s">
        <v>804</v>
      </c>
      <c r="B85" s="29">
        <v>23.12</v>
      </c>
      <c r="C85" s="34">
        <f>D85+E85</f>
        <v>40.72</v>
      </c>
      <c r="D85" s="29">
        <v>6.72</v>
      </c>
      <c r="E85" s="29">
        <v>34</v>
      </c>
      <c r="F85" s="29">
        <v>0</v>
      </c>
      <c r="G85" s="29"/>
      <c r="H85" s="29"/>
      <c r="I85" s="29">
        <v>28.63</v>
      </c>
      <c r="J85" s="29"/>
      <c r="K85" s="29"/>
      <c r="L85" s="29"/>
      <c r="M85" s="29"/>
      <c r="N85" s="29"/>
      <c r="O85" s="29">
        <v>28.52</v>
      </c>
      <c r="P85" s="29"/>
      <c r="Q85" s="29">
        <v>0.11</v>
      </c>
      <c r="R85" s="29"/>
      <c r="S85" s="29">
        <v>0</v>
      </c>
      <c r="T85" s="29">
        <f>B85+C85-I85</f>
        <v>35.21</v>
      </c>
      <c r="U85" s="125"/>
      <c r="V85" s="5">
        <f t="shared" si="28"/>
        <v>44.8464912280702</v>
      </c>
      <c r="X85" s="49">
        <f t="shared" si="27"/>
        <v>1.42228431714984</v>
      </c>
    </row>
    <row r="86" s="1" customFormat="true" ht="29" customHeight="true" spans="1:24">
      <c r="A86" s="21" t="s">
        <v>616</v>
      </c>
      <c r="B86" s="29">
        <v>518.4279</v>
      </c>
      <c r="C86" s="34">
        <f>SUM(D86:H86)</f>
        <v>4476.3616</v>
      </c>
      <c r="D86" s="29">
        <v>488</v>
      </c>
      <c r="E86" s="29">
        <v>1592</v>
      </c>
      <c r="F86" s="29"/>
      <c r="G86" s="29">
        <v>2396.3616</v>
      </c>
      <c r="H86" s="29">
        <v>0</v>
      </c>
      <c r="I86" s="29">
        <f>SUM(J86:Q86)</f>
        <v>2177.947301</v>
      </c>
      <c r="J86" s="29">
        <v>1093.5218</v>
      </c>
      <c r="K86" s="29">
        <v>618.18845</v>
      </c>
      <c r="L86" s="29">
        <v>364.9237</v>
      </c>
      <c r="M86" s="29">
        <v>24.770951</v>
      </c>
      <c r="N86" s="29">
        <v>10.6733</v>
      </c>
      <c r="O86" s="29">
        <v>51.5811</v>
      </c>
      <c r="P86" s="29"/>
      <c r="Q86" s="29">
        <v>14.288</v>
      </c>
      <c r="R86" s="29">
        <v>0</v>
      </c>
      <c r="S86" s="29">
        <v>0</v>
      </c>
      <c r="T86" s="29">
        <f>B86+C86-I86-R86</f>
        <v>2816.842199</v>
      </c>
      <c r="U86" s="128"/>
      <c r="V86" s="5">
        <f t="shared" si="28"/>
        <v>43.6043861508077</v>
      </c>
      <c r="X86" s="49">
        <f t="shared" si="27"/>
        <v>0.95502769926755</v>
      </c>
    </row>
    <row r="87" s="1" customFormat="true" ht="29" customHeight="true" spans="1:24">
      <c r="A87" s="21" t="s">
        <v>617</v>
      </c>
      <c r="B87" s="29">
        <v>2201.9432</v>
      </c>
      <c r="C87" s="34">
        <f>D87+E87+F87+G87</f>
        <v>9585.5912</v>
      </c>
      <c r="D87" s="29">
        <v>1775</v>
      </c>
      <c r="E87" s="29">
        <v>5745</v>
      </c>
      <c r="F87" s="29">
        <v>0</v>
      </c>
      <c r="G87" s="29">
        <v>2065.5912</v>
      </c>
      <c r="H87" s="29"/>
      <c r="I87" s="29">
        <f>J87+K87+L87+M87+N87+O87+Q87</f>
        <v>4473.057382</v>
      </c>
      <c r="J87" s="29">
        <v>2429.6417</v>
      </c>
      <c r="K87" s="29">
        <v>1347.775</v>
      </c>
      <c r="L87" s="29">
        <v>418.5038</v>
      </c>
      <c r="M87" s="29">
        <v>24.845782</v>
      </c>
      <c r="N87" s="29">
        <v>87.2194</v>
      </c>
      <c r="O87" s="29">
        <v>124.1015</v>
      </c>
      <c r="P87" s="29"/>
      <c r="Q87" s="29">
        <v>40.9702</v>
      </c>
      <c r="R87" s="29">
        <v>0</v>
      </c>
      <c r="S87" s="29">
        <v>101</v>
      </c>
      <c r="T87" s="29">
        <f>B87+C87-I87-R87-S87</f>
        <v>7213.477018</v>
      </c>
      <c r="U87" s="128"/>
      <c r="V87" s="5">
        <f t="shared" si="28"/>
        <v>37.9473537909675</v>
      </c>
      <c r="X87" s="49">
        <f t="shared" si="27"/>
        <v>1.68117673389597</v>
      </c>
    </row>
    <row r="88" s="1" customFormat="true" ht="29" customHeight="true" spans="1:24">
      <c r="A88" s="21" t="s">
        <v>247</v>
      </c>
      <c r="B88" s="29">
        <v>1268.31862</v>
      </c>
      <c r="C88" s="34">
        <f>SUM(D88:H88)</f>
        <v>19148</v>
      </c>
      <c r="D88" s="29">
        <f>4407+47+342</f>
        <v>4796</v>
      </c>
      <c r="E88" s="29">
        <v>14352</v>
      </c>
      <c r="F88" s="29"/>
      <c r="G88" s="29"/>
      <c r="H88" s="29"/>
      <c r="I88" s="29">
        <v>9052.387166</v>
      </c>
      <c r="J88" s="29">
        <v>5581.9446</v>
      </c>
      <c r="K88" s="29">
        <v>2195.108</v>
      </c>
      <c r="L88" s="29">
        <v>669.3582</v>
      </c>
      <c r="M88" s="29">
        <v>0</v>
      </c>
      <c r="N88" s="29">
        <v>113.8258</v>
      </c>
      <c r="O88" s="29">
        <v>286.5678</v>
      </c>
      <c r="P88" s="29">
        <v>103.793366</v>
      </c>
      <c r="Q88" s="29">
        <v>101.7894</v>
      </c>
      <c r="R88" s="29"/>
      <c r="S88" s="29"/>
      <c r="T88" s="29">
        <v>11363.931454</v>
      </c>
      <c r="U88" s="128"/>
      <c r="V88" s="5">
        <f t="shared" si="28"/>
        <v>44.3389787085915</v>
      </c>
      <c r="X88" s="49">
        <f t="shared" si="27"/>
        <v>2.11524315618296</v>
      </c>
    </row>
    <row r="89" s="1" customFormat="true" ht="29" customHeight="true" spans="1:24">
      <c r="A89" s="21" t="s">
        <v>29</v>
      </c>
      <c r="B89" s="29">
        <v>618.48</v>
      </c>
      <c r="C89" s="34">
        <f>D89+E89</f>
        <v>3643</v>
      </c>
      <c r="D89" s="29">
        <v>857</v>
      </c>
      <c r="E89" s="29">
        <v>2786</v>
      </c>
      <c r="F89" s="29"/>
      <c r="G89" s="29"/>
      <c r="H89" s="29"/>
      <c r="I89" s="29">
        <f>J89+K89+L89+M89+N89+O89+P89+Q89</f>
        <v>1902.353563</v>
      </c>
      <c r="J89" s="29">
        <v>1080.8375</v>
      </c>
      <c r="K89" s="29">
        <v>425.931</v>
      </c>
      <c r="L89" s="29">
        <f>106.9674+111.7326+3.045+5.1</f>
        <v>226.845</v>
      </c>
      <c r="M89" s="29">
        <v>10.571463</v>
      </c>
      <c r="N89" s="29">
        <v>30.8527</v>
      </c>
      <c r="O89" s="29">
        <v>99.5059</v>
      </c>
      <c r="P89" s="29">
        <v>7.5</v>
      </c>
      <c r="Q89" s="29">
        <v>20.31</v>
      </c>
      <c r="R89" s="29"/>
      <c r="S89" s="29"/>
      <c r="T89" s="29">
        <f>B89+C89-I89</f>
        <v>2359.126437</v>
      </c>
      <c r="U89" s="129"/>
      <c r="V89" s="5">
        <f t="shared" si="28"/>
        <v>44.6406779569539</v>
      </c>
      <c r="X89" s="49">
        <f t="shared" si="27"/>
        <v>1.91499628189778</v>
      </c>
    </row>
    <row r="90" s="1" customFormat="true" ht="29" customHeight="true" spans="1:24">
      <c r="A90" s="21" t="s">
        <v>618</v>
      </c>
      <c r="B90" s="29">
        <v>365.95</v>
      </c>
      <c r="C90" s="34">
        <v>2878</v>
      </c>
      <c r="D90" s="29">
        <v>641</v>
      </c>
      <c r="E90" s="29">
        <v>2062</v>
      </c>
      <c r="F90" s="29"/>
      <c r="G90" s="29">
        <v>175</v>
      </c>
      <c r="H90" s="29"/>
      <c r="I90" s="29">
        <v>1596.94</v>
      </c>
      <c r="J90" s="29">
        <v>714.9</v>
      </c>
      <c r="K90" s="29">
        <v>596.6</v>
      </c>
      <c r="L90" s="29">
        <v>184.49</v>
      </c>
      <c r="M90" s="29">
        <v>0.02</v>
      </c>
      <c r="N90" s="29">
        <v>14.7</v>
      </c>
      <c r="O90" s="29">
        <v>49.69</v>
      </c>
      <c r="P90" s="29">
        <v>20.96</v>
      </c>
      <c r="Q90" s="29">
        <v>15.58</v>
      </c>
      <c r="R90" s="29"/>
      <c r="S90" s="29"/>
      <c r="T90" s="29">
        <v>1647.01</v>
      </c>
      <c r="U90" s="130"/>
      <c r="V90" s="5">
        <f t="shared" si="28"/>
        <v>49.2282556759506</v>
      </c>
      <c r="X90" s="49">
        <f t="shared" si="27"/>
        <v>1.6926121206808</v>
      </c>
    </row>
    <row r="91" s="1" customFormat="true" ht="29" customHeight="true" spans="1:24">
      <c r="A91" s="21" t="s">
        <v>253</v>
      </c>
      <c r="B91" s="29">
        <v>2665.0941</v>
      </c>
      <c r="C91" s="34">
        <f>D91+E91+F91</f>
        <v>8452</v>
      </c>
      <c r="D91" s="29">
        <f>1978+152</f>
        <v>2130</v>
      </c>
      <c r="E91" s="29">
        <v>6322</v>
      </c>
      <c r="F91" s="29"/>
      <c r="G91" s="29"/>
      <c r="H91" s="29"/>
      <c r="I91" s="29">
        <f>J91+K91+L91+M91+N91+O91+P91+Q91</f>
        <v>4724.9859</v>
      </c>
      <c r="J91" s="29">
        <f>2322.7057+78.7089</f>
        <v>2401.4146</v>
      </c>
      <c r="K91" s="29">
        <f>1402.0731+48.3626</f>
        <v>1450.4357</v>
      </c>
      <c r="L91" s="29">
        <v>383.4873</v>
      </c>
      <c r="M91" s="29">
        <v>0</v>
      </c>
      <c r="N91" s="29">
        <v>129.5151</v>
      </c>
      <c r="O91" s="29">
        <v>274.9232</v>
      </c>
      <c r="P91" s="29">
        <f>11.25+11.25</f>
        <v>22.5</v>
      </c>
      <c r="Q91" s="29">
        <v>62.71</v>
      </c>
      <c r="R91" s="29"/>
      <c r="S91" s="29"/>
      <c r="T91" s="29">
        <f>B91+C91-I91</f>
        <v>6392.1082</v>
      </c>
      <c r="U91" s="17"/>
      <c r="V91" s="5">
        <f t="shared" si="28"/>
        <v>42.5019870975096</v>
      </c>
      <c r="X91" s="49">
        <f t="shared" si="27"/>
        <v>1.78878840675482</v>
      </c>
    </row>
    <row r="92" s="1" customFormat="true" ht="29" customHeight="true" spans="1:24">
      <c r="A92" s="21" t="s">
        <v>249</v>
      </c>
      <c r="B92" s="29">
        <v>3622.378664</v>
      </c>
      <c r="C92" s="34">
        <f t="shared" ref="C92:C102" si="36">SUM(D92:H92)</f>
        <v>8949</v>
      </c>
      <c r="D92" s="29">
        <f>2076+22</f>
        <v>2098</v>
      </c>
      <c r="E92" s="29">
        <f>6707</f>
        <v>6707</v>
      </c>
      <c r="F92" s="29">
        <v>0</v>
      </c>
      <c r="G92" s="29">
        <v>144</v>
      </c>
      <c r="H92" s="29">
        <v>0</v>
      </c>
      <c r="I92" s="29">
        <f t="shared" ref="I92:I103" si="37">SUM(J92:Q92)</f>
        <v>5784.030858</v>
      </c>
      <c r="J92" s="29">
        <v>2953.9314</v>
      </c>
      <c r="K92" s="29">
        <v>1718.6164</v>
      </c>
      <c r="L92" s="29">
        <v>555.0132</v>
      </c>
      <c r="M92" s="29">
        <v>5.094658</v>
      </c>
      <c r="N92" s="29">
        <v>146.3912</v>
      </c>
      <c r="O92" s="29">
        <v>355.2066</v>
      </c>
      <c r="P92" s="29">
        <v>0</v>
      </c>
      <c r="Q92" s="29">
        <f>51.0548-1.2774</f>
        <v>49.7774</v>
      </c>
      <c r="R92" s="29"/>
      <c r="S92" s="29">
        <v>0</v>
      </c>
      <c r="T92" s="29">
        <f>B92+C92-I92-S92</f>
        <v>6787.347806</v>
      </c>
      <c r="U92" s="17"/>
      <c r="V92" s="5">
        <f t="shared" si="28"/>
        <v>46.0095190240624</v>
      </c>
      <c r="X92" s="49">
        <f t="shared" si="27"/>
        <v>1.5222947830269</v>
      </c>
    </row>
    <row r="93" s="1" customFormat="true" ht="29" customHeight="true" spans="1:24">
      <c r="A93" s="21" t="s">
        <v>251</v>
      </c>
      <c r="B93" s="29">
        <v>2495.93</v>
      </c>
      <c r="C93" s="34">
        <v>19555</v>
      </c>
      <c r="D93" s="29">
        <v>4592</v>
      </c>
      <c r="E93" s="29">
        <v>14963</v>
      </c>
      <c r="F93" s="29">
        <v>0</v>
      </c>
      <c r="G93" s="29">
        <v>0</v>
      </c>
      <c r="H93" s="29">
        <v>0</v>
      </c>
      <c r="I93" s="29">
        <v>9228.7391</v>
      </c>
      <c r="J93" s="29">
        <v>5879.1859</v>
      </c>
      <c r="K93" s="29">
        <v>2024.1245</v>
      </c>
      <c r="L93" s="29">
        <v>308.4631</v>
      </c>
      <c r="M93" s="29">
        <v>0.98</v>
      </c>
      <c r="N93" s="29">
        <v>216.607</v>
      </c>
      <c r="O93" s="29">
        <v>620.4386</v>
      </c>
      <c r="P93" s="29">
        <v>80.25</v>
      </c>
      <c r="Q93" s="29">
        <v>98.69</v>
      </c>
      <c r="R93" s="29">
        <v>0</v>
      </c>
      <c r="S93" s="29">
        <v>0</v>
      </c>
      <c r="T93" s="29">
        <v>12822.1909</v>
      </c>
      <c r="U93" s="125"/>
      <c r="V93" s="5">
        <f t="shared" si="28"/>
        <v>41.8519268801815</v>
      </c>
      <c r="X93" s="49">
        <f t="shared" si="27"/>
        <v>2.11892435013143</v>
      </c>
    </row>
    <row r="94" s="7" customFormat="true" ht="29" customHeight="true" spans="1:24">
      <c r="A94" s="20" t="s">
        <v>667</v>
      </c>
      <c r="B94" s="26">
        <f t="shared" ref="B94:H94" si="38">SUM(B95:B102)</f>
        <v>70</v>
      </c>
      <c r="C94" s="26">
        <f t="shared" si="36"/>
        <v>57985</v>
      </c>
      <c r="D94" s="26">
        <f t="shared" si="38"/>
        <v>8878</v>
      </c>
      <c r="E94" s="26">
        <f t="shared" si="38"/>
        <v>21043</v>
      </c>
      <c r="F94" s="26">
        <f t="shared" si="38"/>
        <v>5500</v>
      </c>
      <c r="G94" s="26">
        <f t="shared" si="38"/>
        <v>22564</v>
      </c>
      <c r="H94" s="26">
        <f t="shared" si="38"/>
        <v>0</v>
      </c>
      <c r="I94" s="27">
        <f t="shared" si="37"/>
        <v>31208.98033</v>
      </c>
      <c r="J94" s="26">
        <f t="shared" ref="J94:S94" si="39">SUM(J95:J102)</f>
        <v>19684.6989</v>
      </c>
      <c r="K94" s="26">
        <f t="shared" si="39"/>
        <v>6918.0024</v>
      </c>
      <c r="L94" s="26">
        <f t="shared" si="39"/>
        <v>1450.57658</v>
      </c>
      <c r="M94" s="26">
        <f t="shared" si="39"/>
        <v>731.29</v>
      </c>
      <c r="N94" s="26">
        <f t="shared" si="39"/>
        <v>495.54895</v>
      </c>
      <c r="O94" s="26">
        <f t="shared" si="39"/>
        <v>1248.7675</v>
      </c>
      <c r="P94" s="26">
        <f t="shared" si="39"/>
        <v>0</v>
      </c>
      <c r="Q94" s="26">
        <f t="shared" si="39"/>
        <v>680.096</v>
      </c>
      <c r="R94" s="26">
        <f t="shared" si="39"/>
        <v>0</v>
      </c>
      <c r="S94" s="26">
        <f t="shared" si="39"/>
        <v>0</v>
      </c>
      <c r="T94" s="27">
        <f t="shared" ref="T94:T104" si="40">B94+C94-I94-R94-S94</f>
        <v>26846.01967</v>
      </c>
      <c r="U94" s="123"/>
      <c r="V94" s="124">
        <f t="shared" si="28"/>
        <v>53.7576097321505</v>
      </c>
      <c r="X94" s="49">
        <f t="shared" si="27"/>
        <v>0.958730457823964</v>
      </c>
    </row>
    <row r="95" s="1" customFormat="true" ht="29" customHeight="true" spans="1:24">
      <c r="A95" s="21" t="s">
        <v>793</v>
      </c>
      <c r="B95" s="29">
        <v>70</v>
      </c>
      <c r="C95" s="34">
        <f t="shared" si="36"/>
        <v>1300</v>
      </c>
      <c r="D95" s="29">
        <v>179</v>
      </c>
      <c r="E95" s="29">
        <v>921</v>
      </c>
      <c r="F95" s="29">
        <v>200</v>
      </c>
      <c r="G95" s="29"/>
      <c r="H95" s="29"/>
      <c r="I95" s="29">
        <f t="shared" si="37"/>
        <v>623.77</v>
      </c>
      <c r="J95" s="29"/>
      <c r="K95" s="29"/>
      <c r="L95" s="29"/>
      <c r="M95" s="29">
        <v>517</v>
      </c>
      <c r="N95" s="29"/>
      <c r="O95" s="29">
        <v>106.32</v>
      </c>
      <c r="P95" s="29"/>
      <c r="Q95" s="29">
        <v>0.45</v>
      </c>
      <c r="R95" s="29"/>
      <c r="S95" s="29"/>
      <c r="T95" s="29">
        <f t="shared" si="40"/>
        <v>746.23</v>
      </c>
      <c r="U95" s="125"/>
      <c r="V95" s="5">
        <f t="shared" si="28"/>
        <v>45.5306569343066</v>
      </c>
      <c r="X95" s="49">
        <f t="shared" si="27"/>
        <v>1.76347050996361</v>
      </c>
    </row>
    <row r="96" s="1" customFormat="true" ht="29" customHeight="true" spans="1:24">
      <c r="A96" s="21" t="s">
        <v>188</v>
      </c>
      <c r="B96" s="29"/>
      <c r="C96" s="34">
        <f t="shared" si="36"/>
        <v>8650</v>
      </c>
      <c r="D96" s="29">
        <v>1179</v>
      </c>
      <c r="E96" s="29"/>
      <c r="F96" s="29">
        <v>700</v>
      </c>
      <c r="G96" s="29">
        <v>6771</v>
      </c>
      <c r="H96" s="29"/>
      <c r="I96" s="29">
        <f t="shared" si="37"/>
        <v>4120.01</v>
      </c>
      <c r="J96" s="29">
        <v>2319.51</v>
      </c>
      <c r="K96" s="29">
        <v>1128.8</v>
      </c>
      <c r="L96" s="29">
        <v>247.42</v>
      </c>
      <c r="M96" s="29">
        <v>0.22</v>
      </c>
      <c r="N96" s="29">
        <v>73.4</v>
      </c>
      <c r="O96" s="29">
        <v>299.38</v>
      </c>
      <c r="P96" s="29"/>
      <c r="Q96" s="29">
        <v>51.28</v>
      </c>
      <c r="R96" s="29"/>
      <c r="S96" s="29"/>
      <c r="T96" s="29">
        <f t="shared" si="40"/>
        <v>4529.99</v>
      </c>
      <c r="U96" s="125"/>
      <c r="V96" s="5">
        <f t="shared" si="28"/>
        <v>47.6301734104046</v>
      </c>
      <c r="X96" s="49">
        <f t="shared" si="27"/>
        <v>0.286164353970015</v>
      </c>
    </row>
    <row r="97" s="1" customFormat="true" ht="29" customHeight="true" spans="1:24">
      <c r="A97" s="21" t="s">
        <v>189</v>
      </c>
      <c r="B97" s="29"/>
      <c r="C97" s="34">
        <f t="shared" si="36"/>
        <v>5370</v>
      </c>
      <c r="D97" s="29">
        <v>608</v>
      </c>
      <c r="E97" s="29"/>
      <c r="F97" s="29">
        <v>340</v>
      </c>
      <c r="G97" s="29">
        <v>4422</v>
      </c>
      <c r="H97" s="29"/>
      <c r="I97" s="29">
        <f t="shared" si="37"/>
        <v>2335.1115</v>
      </c>
      <c r="J97" s="29">
        <v>1458.8366</v>
      </c>
      <c r="K97" s="29">
        <v>516.8718</v>
      </c>
      <c r="L97" s="29">
        <v>72.2124</v>
      </c>
      <c r="M97" s="29">
        <v>78.17</v>
      </c>
      <c r="N97" s="29">
        <v>28.7739</v>
      </c>
      <c r="O97" s="29">
        <v>155.8898</v>
      </c>
      <c r="P97" s="29"/>
      <c r="Q97" s="29">
        <v>24.357</v>
      </c>
      <c r="R97" s="29"/>
      <c r="S97" s="29"/>
      <c r="T97" s="29">
        <f t="shared" si="40"/>
        <v>3034.8885</v>
      </c>
      <c r="U97" s="125"/>
      <c r="V97" s="5">
        <f t="shared" si="28"/>
        <v>43.4843854748603</v>
      </c>
      <c r="X97" s="49">
        <f t="shared" si="27"/>
        <v>0.260373005742981</v>
      </c>
    </row>
    <row r="98" s="1" customFormat="true" ht="29" customHeight="true" spans="1:24">
      <c r="A98" s="21" t="s">
        <v>621</v>
      </c>
      <c r="B98" s="29"/>
      <c r="C98" s="34">
        <f t="shared" si="36"/>
        <v>23501</v>
      </c>
      <c r="D98" s="29">
        <v>3504</v>
      </c>
      <c r="E98" s="29">
        <v>10337</v>
      </c>
      <c r="F98" s="29">
        <v>2150</v>
      </c>
      <c r="G98" s="29">
        <v>7510</v>
      </c>
      <c r="H98" s="29"/>
      <c r="I98" s="29">
        <f t="shared" si="37"/>
        <v>11837.83203</v>
      </c>
      <c r="J98" s="29">
        <v>8400.2469</v>
      </c>
      <c r="K98" s="29">
        <v>2076.3441</v>
      </c>
      <c r="L98" s="29">
        <v>480.700679999996</v>
      </c>
      <c r="M98" s="29">
        <v>50</v>
      </c>
      <c r="N98" s="29">
        <v>166.54035</v>
      </c>
      <c r="O98" s="29">
        <v>215</v>
      </c>
      <c r="P98" s="29"/>
      <c r="Q98" s="29">
        <v>449</v>
      </c>
      <c r="R98" s="29"/>
      <c r="S98" s="29"/>
      <c r="T98" s="29">
        <f t="shared" si="40"/>
        <v>11663.16797</v>
      </c>
      <c r="U98" s="125"/>
      <c r="V98" s="5">
        <f t="shared" si="28"/>
        <v>50.3716098463895</v>
      </c>
      <c r="X98" s="49">
        <f t="shared" si="27"/>
        <v>1.16921746861448</v>
      </c>
    </row>
    <row r="99" s="1" customFormat="true" ht="29" customHeight="true" spans="1:24">
      <c r="A99" s="21" t="s">
        <v>192</v>
      </c>
      <c r="B99" s="29"/>
      <c r="C99" s="34">
        <f t="shared" si="36"/>
        <v>7896</v>
      </c>
      <c r="D99" s="29">
        <v>1717</v>
      </c>
      <c r="E99" s="29">
        <v>5059</v>
      </c>
      <c r="F99" s="29">
        <v>1120</v>
      </c>
      <c r="G99" s="29"/>
      <c r="H99" s="29"/>
      <c r="I99" s="29">
        <f t="shared" si="37"/>
        <v>7172.3498</v>
      </c>
      <c r="J99" s="29">
        <v>4355.1054</v>
      </c>
      <c r="K99" s="29">
        <v>1889.9865</v>
      </c>
      <c r="L99" s="29">
        <v>402.2435</v>
      </c>
      <c r="M99" s="29">
        <v>12.7</v>
      </c>
      <c r="N99" s="29">
        <v>169.8347</v>
      </c>
      <c r="O99" s="29">
        <v>263.1777</v>
      </c>
      <c r="P99" s="29"/>
      <c r="Q99" s="29">
        <v>79.302</v>
      </c>
      <c r="R99" s="29"/>
      <c r="S99" s="29"/>
      <c r="T99" s="29">
        <f t="shared" si="40"/>
        <v>723.6502</v>
      </c>
      <c r="U99" s="125"/>
      <c r="V99" s="5">
        <f t="shared" si="28"/>
        <v>90.8352304964539</v>
      </c>
      <c r="X99" s="49">
        <f t="shared" si="27"/>
        <v>0.944739198302905</v>
      </c>
    </row>
    <row r="100" s="1" customFormat="true" ht="29" customHeight="true" spans="1:24">
      <c r="A100" s="21" t="s">
        <v>622</v>
      </c>
      <c r="B100" s="29"/>
      <c r="C100" s="34">
        <f t="shared" si="36"/>
        <v>9790</v>
      </c>
      <c r="D100" s="29">
        <v>1605</v>
      </c>
      <c r="E100" s="29">
        <v>4726</v>
      </c>
      <c r="F100" s="29">
        <v>890</v>
      </c>
      <c r="G100" s="29">
        <v>2569</v>
      </c>
      <c r="H100" s="29"/>
      <c r="I100" s="29">
        <f t="shared" si="37"/>
        <v>4468.97</v>
      </c>
      <c r="J100" s="29">
        <v>2824</v>
      </c>
      <c r="K100" s="29">
        <v>1173</v>
      </c>
      <c r="L100" s="29">
        <v>214</v>
      </c>
      <c r="M100" s="29">
        <v>36</v>
      </c>
      <c r="N100" s="29">
        <v>40</v>
      </c>
      <c r="O100" s="29">
        <v>114</v>
      </c>
      <c r="P100" s="29"/>
      <c r="Q100" s="29">
        <f>54.1-54.1+64.37+3.6</f>
        <v>67.97</v>
      </c>
      <c r="R100" s="29"/>
      <c r="S100" s="29"/>
      <c r="T100" s="29">
        <f t="shared" si="40"/>
        <v>5321.03</v>
      </c>
      <c r="U100" s="125"/>
      <c r="V100" s="5">
        <f t="shared" si="28"/>
        <v>45.6483146067416</v>
      </c>
      <c r="X100" s="49">
        <f t="shared" si="27"/>
        <v>1.41665752958735</v>
      </c>
    </row>
    <row r="101" s="1" customFormat="true" ht="29" customHeight="true" spans="1:24">
      <c r="A101" s="21" t="s">
        <v>805</v>
      </c>
      <c r="B101" s="29"/>
      <c r="C101" s="34">
        <f t="shared" si="36"/>
        <v>757</v>
      </c>
      <c r="D101" s="29"/>
      <c r="E101" s="29"/>
      <c r="F101" s="29"/>
      <c r="G101" s="29">
        <v>757</v>
      </c>
      <c r="H101" s="29"/>
      <c r="I101" s="29">
        <f t="shared" si="37"/>
        <v>288.886</v>
      </c>
      <c r="J101" s="29">
        <v>155</v>
      </c>
      <c r="K101" s="29">
        <v>40</v>
      </c>
      <c r="L101" s="29">
        <v>6</v>
      </c>
      <c r="M101" s="29">
        <v>37</v>
      </c>
      <c r="N101" s="29">
        <v>5</v>
      </c>
      <c r="O101" s="29">
        <v>40</v>
      </c>
      <c r="P101" s="29"/>
      <c r="Q101" s="29">
        <f>(486+476)*30/10000+3</f>
        <v>5.886</v>
      </c>
      <c r="R101" s="29"/>
      <c r="S101" s="29"/>
      <c r="T101" s="29">
        <f t="shared" si="40"/>
        <v>468.114</v>
      </c>
      <c r="U101" s="125"/>
      <c r="V101" s="5">
        <f t="shared" si="28"/>
        <v>38.1619550858653</v>
      </c>
      <c r="X101" s="49">
        <f t="shared" si="27"/>
        <v>0</v>
      </c>
    </row>
    <row r="102" s="1" customFormat="true" ht="29" customHeight="true" spans="1:24">
      <c r="A102" s="21" t="s">
        <v>806</v>
      </c>
      <c r="B102" s="29"/>
      <c r="C102" s="34">
        <f t="shared" si="36"/>
        <v>721</v>
      </c>
      <c r="D102" s="29">
        <v>86</v>
      </c>
      <c r="E102" s="29"/>
      <c r="F102" s="29">
        <v>100</v>
      </c>
      <c r="G102" s="29">
        <v>535</v>
      </c>
      <c r="H102" s="29"/>
      <c r="I102" s="29">
        <f t="shared" si="37"/>
        <v>362.051</v>
      </c>
      <c r="J102" s="29">
        <v>172</v>
      </c>
      <c r="K102" s="29">
        <v>93</v>
      </c>
      <c r="L102" s="29">
        <v>28</v>
      </c>
      <c r="M102" s="29">
        <v>0.2</v>
      </c>
      <c r="N102" s="29">
        <v>12</v>
      </c>
      <c r="O102" s="29">
        <v>55</v>
      </c>
      <c r="P102" s="29"/>
      <c r="Q102" s="29">
        <v>1.851</v>
      </c>
      <c r="R102" s="29"/>
      <c r="S102" s="29"/>
      <c r="T102" s="29">
        <f t="shared" si="40"/>
        <v>358.949</v>
      </c>
      <c r="U102" s="125"/>
      <c r="V102" s="5">
        <f t="shared" si="28"/>
        <v>50.2151178918169</v>
      </c>
      <c r="X102" s="49">
        <f t="shared" si="27"/>
        <v>0.237535595813849</v>
      </c>
    </row>
    <row r="103" s="7" customFormat="true" ht="29" customHeight="true" spans="1:24">
      <c r="A103" s="20" t="s">
        <v>668</v>
      </c>
      <c r="B103" s="26">
        <f t="shared" ref="B103:H103" si="41">SUM(B104:B110)</f>
        <v>523.812529</v>
      </c>
      <c r="C103" s="26">
        <f t="shared" si="41"/>
        <v>63589.38356</v>
      </c>
      <c r="D103" s="26">
        <f t="shared" si="41"/>
        <v>15066</v>
      </c>
      <c r="E103" s="26">
        <f t="shared" si="41"/>
        <v>45937</v>
      </c>
      <c r="F103" s="26">
        <f t="shared" si="41"/>
        <v>0</v>
      </c>
      <c r="G103" s="26">
        <f t="shared" si="41"/>
        <v>2586.38356</v>
      </c>
      <c r="H103" s="26">
        <f t="shared" si="41"/>
        <v>0</v>
      </c>
      <c r="I103" s="27">
        <f t="shared" si="37"/>
        <v>40115.20206</v>
      </c>
      <c r="J103" s="26">
        <f t="shared" ref="J103:S103" si="42">SUM(J104:J110)</f>
        <v>27850.3947</v>
      </c>
      <c r="K103" s="26">
        <f t="shared" si="42"/>
        <v>7388.1813</v>
      </c>
      <c r="L103" s="26">
        <f t="shared" si="42"/>
        <v>1708.24436</v>
      </c>
      <c r="M103" s="26">
        <f t="shared" si="42"/>
        <v>61.17</v>
      </c>
      <c r="N103" s="26">
        <f t="shared" si="42"/>
        <v>549.7275</v>
      </c>
      <c r="O103" s="26">
        <f t="shared" si="42"/>
        <v>1709.5271</v>
      </c>
      <c r="P103" s="26">
        <f t="shared" si="42"/>
        <v>0</v>
      </c>
      <c r="Q103" s="26">
        <f t="shared" si="42"/>
        <v>847.9571</v>
      </c>
      <c r="R103" s="26">
        <f t="shared" si="42"/>
        <v>0</v>
      </c>
      <c r="S103" s="26">
        <f t="shared" si="42"/>
        <v>18.876429</v>
      </c>
      <c r="T103" s="27">
        <f t="shared" si="40"/>
        <v>23979.1176</v>
      </c>
      <c r="U103" s="123"/>
      <c r="V103" s="124">
        <f t="shared" si="28"/>
        <v>62.569337526573</v>
      </c>
      <c r="X103" s="49">
        <f t="shared" si="27"/>
        <v>1.520695319165</v>
      </c>
    </row>
    <row r="104" s="1" customFormat="true" ht="29" customHeight="true" spans="1:24">
      <c r="A104" s="21" t="s">
        <v>793</v>
      </c>
      <c r="B104" s="29">
        <v>105.72</v>
      </c>
      <c r="C104" s="29">
        <f t="shared" ref="C104:C110" si="43">D104+E104+F104+G104+H104</f>
        <v>128</v>
      </c>
      <c r="D104" s="32"/>
      <c r="E104" s="29">
        <v>128</v>
      </c>
      <c r="F104" s="29"/>
      <c r="G104" s="32"/>
      <c r="H104" s="29"/>
      <c r="I104" s="29">
        <f t="shared" ref="I104:I110" si="44">J104+K104+L104+M104+N104+O104+P104+Q104</f>
        <v>48.71</v>
      </c>
      <c r="J104" s="32"/>
      <c r="K104" s="29"/>
      <c r="L104" s="29"/>
      <c r="M104" s="32">
        <v>5.71</v>
      </c>
      <c r="N104" s="29"/>
      <c r="O104" s="29">
        <v>43</v>
      </c>
      <c r="P104" s="32"/>
      <c r="Q104" s="29"/>
      <c r="R104" s="29"/>
      <c r="S104" s="32"/>
      <c r="T104" s="29">
        <f t="shared" si="40"/>
        <v>185.01</v>
      </c>
      <c r="U104" s="131"/>
      <c r="V104" s="5">
        <f t="shared" si="28"/>
        <v>20.8411774773233</v>
      </c>
      <c r="X104" s="49">
        <f t="shared" si="27"/>
        <v>2.62779716690618</v>
      </c>
    </row>
    <row r="105" s="1" customFormat="true" ht="29" customHeight="true" spans="1:24">
      <c r="A105" s="21" t="s">
        <v>754</v>
      </c>
      <c r="B105" s="29">
        <v>18.876429</v>
      </c>
      <c r="C105" s="29">
        <f t="shared" si="43"/>
        <v>4896.68826</v>
      </c>
      <c r="D105" s="32">
        <v>921</v>
      </c>
      <c r="E105" s="29">
        <v>2978</v>
      </c>
      <c r="F105" s="29"/>
      <c r="G105" s="32">
        <v>997.68826</v>
      </c>
      <c r="H105" s="29"/>
      <c r="I105" s="29">
        <f t="shared" si="44"/>
        <v>2936.45054</v>
      </c>
      <c r="J105" s="32">
        <v>1810.8003</v>
      </c>
      <c r="K105" s="29">
        <v>657.3246</v>
      </c>
      <c r="L105" s="29">
        <v>194.95404</v>
      </c>
      <c r="M105" s="32">
        <v>0</v>
      </c>
      <c r="N105" s="29">
        <v>21.37</v>
      </c>
      <c r="O105" s="29">
        <v>209.286</v>
      </c>
      <c r="P105" s="32"/>
      <c r="Q105" s="29">
        <v>42.7156</v>
      </c>
      <c r="R105" s="29"/>
      <c r="S105" s="32">
        <v>18.876429</v>
      </c>
      <c r="T105" s="29">
        <f>B105+C105-I105-S105-R105</f>
        <v>1960.23772</v>
      </c>
      <c r="U105" s="131"/>
      <c r="V105" s="5">
        <f t="shared" si="28"/>
        <v>59.7378068601388</v>
      </c>
      <c r="X105" s="49">
        <f t="shared" si="27"/>
        <v>1.3277935204044</v>
      </c>
    </row>
    <row r="106" s="1" customFormat="true" ht="29" customHeight="true" spans="1:24">
      <c r="A106" s="21" t="s">
        <v>258</v>
      </c>
      <c r="B106" s="29">
        <v>0</v>
      </c>
      <c r="C106" s="29">
        <f t="shared" si="43"/>
        <v>20055.06</v>
      </c>
      <c r="D106" s="32">
        <v>4791</v>
      </c>
      <c r="E106" s="29">
        <v>14528</v>
      </c>
      <c r="F106" s="29"/>
      <c r="G106" s="32">
        <v>736.06</v>
      </c>
      <c r="H106" s="29"/>
      <c r="I106" s="29">
        <f t="shared" si="44"/>
        <v>11073.11818</v>
      </c>
      <c r="J106" s="32">
        <v>8527.7764</v>
      </c>
      <c r="K106" s="29">
        <v>1664.1027</v>
      </c>
      <c r="L106" s="29">
        <v>206.96148</v>
      </c>
      <c r="M106" s="32">
        <v>41.16</v>
      </c>
      <c r="N106" s="29">
        <v>63.825</v>
      </c>
      <c r="O106" s="29">
        <v>359.3356</v>
      </c>
      <c r="P106" s="32"/>
      <c r="Q106" s="29">
        <v>209.957</v>
      </c>
      <c r="R106" s="29"/>
      <c r="S106" s="32"/>
      <c r="T106" s="29">
        <f t="shared" ref="T106:T109" si="45">B106+C106-S106-R106-I106</f>
        <v>8981.94182</v>
      </c>
      <c r="U106" s="131"/>
      <c r="V106" s="5">
        <f t="shared" si="28"/>
        <v>55.2135878925319</v>
      </c>
      <c r="X106" s="49">
        <f t="shared" si="27"/>
        <v>1.74467568086589</v>
      </c>
    </row>
    <row r="107" s="1" customFormat="true" ht="29" customHeight="true" spans="1:24">
      <c r="A107" s="21" t="s">
        <v>260</v>
      </c>
      <c r="B107" s="29">
        <v>0</v>
      </c>
      <c r="C107" s="29">
        <f t="shared" si="43"/>
        <v>5783</v>
      </c>
      <c r="D107" s="32">
        <v>1445</v>
      </c>
      <c r="E107" s="29">
        <v>4338</v>
      </c>
      <c r="F107" s="29"/>
      <c r="G107" s="32">
        <v>0</v>
      </c>
      <c r="H107" s="29"/>
      <c r="I107" s="29">
        <f t="shared" si="44"/>
        <v>3886.4173</v>
      </c>
      <c r="J107" s="32">
        <v>2554.1426</v>
      </c>
      <c r="K107" s="29">
        <v>920.122</v>
      </c>
      <c r="L107" s="29">
        <v>118.9997</v>
      </c>
      <c r="M107" s="32">
        <v>4.3</v>
      </c>
      <c r="N107" s="29">
        <v>108.2</v>
      </c>
      <c r="O107" s="29">
        <v>117.8253</v>
      </c>
      <c r="P107" s="32"/>
      <c r="Q107" s="29">
        <v>62.8277</v>
      </c>
      <c r="R107" s="29"/>
      <c r="S107" s="32"/>
      <c r="T107" s="29">
        <f t="shared" si="45"/>
        <v>1896.5827</v>
      </c>
      <c r="U107" s="131"/>
      <c r="V107" s="5">
        <f t="shared" si="28"/>
        <v>67.2041725747882</v>
      </c>
      <c r="X107" s="49">
        <f t="shared" si="27"/>
        <v>1.48800284519112</v>
      </c>
    </row>
    <row r="108" s="1" customFormat="true" ht="29" customHeight="true" spans="1:24">
      <c r="A108" s="21" t="s">
        <v>262</v>
      </c>
      <c r="B108" s="29">
        <v>387.25</v>
      </c>
      <c r="C108" s="29">
        <f t="shared" si="43"/>
        <v>30258</v>
      </c>
      <c r="D108" s="32">
        <v>7420</v>
      </c>
      <c r="E108" s="29">
        <v>22501</v>
      </c>
      <c r="F108" s="29"/>
      <c r="G108" s="32">
        <v>337</v>
      </c>
      <c r="H108" s="29"/>
      <c r="I108" s="29">
        <f t="shared" si="44"/>
        <v>20685.9396</v>
      </c>
      <c r="J108" s="32">
        <v>13799.73</v>
      </c>
      <c r="K108" s="29">
        <v>3983.7159</v>
      </c>
      <c r="L108" s="29">
        <v>1159.3023</v>
      </c>
      <c r="M108" s="32">
        <v>10</v>
      </c>
      <c r="N108" s="29">
        <v>345.15</v>
      </c>
      <c r="O108" s="29">
        <v>881.4939</v>
      </c>
      <c r="P108" s="32"/>
      <c r="Q108" s="29">
        <v>506.5475</v>
      </c>
      <c r="R108" s="29"/>
      <c r="S108" s="32"/>
      <c r="T108" s="29">
        <f>B108+C108-R108-I108-S108</f>
        <v>9959.3104</v>
      </c>
      <c r="U108" s="131"/>
      <c r="V108" s="5">
        <f t="shared" si="28"/>
        <v>67.5012917173134</v>
      </c>
      <c r="X108" s="49">
        <f t="shared" si="27"/>
        <v>1.44644142729683</v>
      </c>
    </row>
    <row r="109" s="1" customFormat="true" ht="29" customHeight="true" spans="1:24">
      <c r="A109" s="21" t="s">
        <v>807</v>
      </c>
      <c r="B109" s="29">
        <v>11.9661</v>
      </c>
      <c r="C109" s="29">
        <f t="shared" si="43"/>
        <v>2122.6353</v>
      </c>
      <c r="D109" s="32">
        <v>416</v>
      </c>
      <c r="E109" s="29">
        <v>1245</v>
      </c>
      <c r="F109" s="29"/>
      <c r="G109" s="32">
        <v>461.6353</v>
      </c>
      <c r="H109" s="29"/>
      <c r="I109" s="29">
        <f t="shared" si="44"/>
        <v>1267.06644</v>
      </c>
      <c r="J109" s="32">
        <v>977.9454</v>
      </c>
      <c r="K109" s="29">
        <v>139.8161</v>
      </c>
      <c r="L109" s="29">
        <v>24.62684</v>
      </c>
      <c r="M109" s="32">
        <v>0</v>
      </c>
      <c r="N109" s="29">
        <v>9.4825</v>
      </c>
      <c r="O109" s="29">
        <v>89.2863</v>
      </c>
      <c r="P109" s="32"/>
      <c r="Q109" s="29">
        <v>25.9093</v>
      </c>
      <c r="R109" s="29"/>
      <c r="S109" s="32"/>
      <c r="T109" s="29">
        <f t="shared" si="45"/>
        <v>867.53496</v>
      </c>
      <c r="U109" s="131"/>
      <c r="V109" s="5">
        <f t="shared" si="28"/>
        <v>59.3584563375626</v>
      </c>
      <c r="X109" s="49">
        <f t="shared" si="27"/>
        <v>1.31090205498616</v>
      </c>
    </row>
    <row r="110" s="1" customFormat="true" ht="29" customHeight="true" spans="1:24">
      <c r="A110" s="21" t="s">
        <v>808</v>
      </c>
      <c r="B110" s="29">
        <v>0</v>
      </c>
      <c r="C110" s="29">
        <f t="shared" si="43"/>
        <v>346</v>
      </c>
      <c r="D110" s="32">
        <v>73</v>
      </c>
      <c r="E110" s="29">
        <v>219</v>
      </c>
      <c r="F110" s="29"/>
      <c r="G110" s="32">
        <v>54</v>
      </c>
      <c r="H110" s="29"/>
      <c r="I110" s="29">
        <f t="shared" si="44"/>
        <v>217.5</v>
      </c>
      <c r="J110" s="32">
        <v>180</v>
      </c>
      <c r="K110" s="29">
        <v>23.1</v>
      </c>
      <c r="L110" s="29">
        <v>3.4</v>
      </c>
      <c r="M110" s="32">
        <v>0</v>
      </c>
      <c r="N110" s="29">
        <v>1.7</v>
      </c>
      <c r="O110" s="29">
        <v>9.3</v>
      </c>
      <c r="P110" s="32"/>
      <c r="Q110" s="29">
        <v>0</v>
      </c>
      <c r="R110" s="29"/>
      <c r="S110" s="32"/>
      <c r="T110" s="29">
        <f>C110-I110-R110+B110-S110</f>
        <v>128.5</v>
      </c>
      <c r="U110" s="131"/>
      <c r="V110" s="5">
        <f t="shared" si="28"/>
        <v>62.8612716763006</v>
      </c>
      <c r="X110" s="49">
        <f t="shared" si="27"/>
        <v>1.34252873563218</v>
      </c>
    </row>
    <row r="111" s="7" customFormat="true" ht="29" customHeight="true" spans="1:24">
      <c r="A111" s="118" t="s">
        <v>176</v>
      </c>
      <c r="B111" s="26"/>
      <c r="C111" s="26">
        <v>19675.17</v>
      </c>
      <c r="D111" s="119">
        <v>1257</v>
      </c>
      <c r="E111" s="26">
        <v>0</v>
      </c>
      <c r="F111" s="26">
        <v>8434.78</v>
      </c>
      <c r="G111" s="26">
        <v>0</v>
      </c>
      <c r="H111" s="26">
        <v>9983.39</v>
      </c>
      <c r="I111" s="27">
        <v>9072.35</v>
      </c>
      <c r="J111" s="26">
        <v>4764.66</v>
      </c>
      <c r="K111" s="26">
        <v>925.68</v>
      </c>
      <c r="L111" s="26">
        <v>392.29</v>
      </c>
      <c r="M111" s="26">
        <v>789.68</v>
      </c>
      <c r="N111" s="26">
        <v>51.3</v>
      </c>
      <c r="O111" s="26">
        <v>839.78</v>
      </c>
      <c r="P111" s="26">
        <v>16.75</v>
      </c>
      <c r="Q111" s="26">
        <v>1292.21</v>
      </c>
      <c r="R111" s="26"/>
      <c r="S111" s="26"/>
      <c r="T111" s="27">
        <f t="shared" ref="T111:T154" si="46">B111+C111-I111-R111-S111</f>
        <v>10602.82</v>
      </c>
      <c r="U111" s="123"/>
      <c r="V111" s="124">
        <f t="shared" si="28"/>
        <v>46.1106562230466</v>
      </c>
      <c r="X111" s="49">
        <f t="shared" si="27"/>
        <v>0.138552855654819</v>
      </c>
    </row>
    <row r="112" s="1" customFormat="true" ht="29" customHeight="true" spans="1:24">
      <c r="A112" s="21" t="s">
        <v>793</v>
      </c>
      <c r="B112" s="29"/>
      <c r="C112" s="29">
        <v>9692.78</v>
      </c>
      <c r="D112" s="32">
        <v>1257</v>
      </c>
      <c r="E112" s="29">
        <v>0</v>
      </c>
      <c r="F112" s="29">
        <v>8435.78</v>
      </c>
      <c r="G112" s="32">
        <v>0</v>
      </c>
      <c r="H112" s="29">
        <v>0</v>
      </c>
      <c r="I112" s="29">
        <v>4151.878</v>
      </c>
      <c r="J112" s="32">
        <v>1429.398</v>
      </c>
      <c r="K112" s="29">
        <v>485.22</v>
      </c>
      <c r="L112" s="29">
        <v>198.43</v>
      </c>
      <c r="M112" s="32">
        <v>789.68</v>
      </c>
      <c r="N112" s="29">
        <v>15.39</v>
      </c>
      <c r="O112" s="29">
        <v>749.26</v>
      </c>
      <c r="P112" s="32">
        <v>16.75</v>
      </c>
      <c r="Q112" s="29">
        <v>467.75</v>
      </c>
      <c r="R112" s="29"/>
      <c r="S112" s="32"/>
      <c r="T112" s="29">
        <f t="shared" si="46"/>
        <v>5540.902</v>
      </c>
      <c r="U112" s="125"/>
      <c r="V112" s="5">
        <f t="shared" si="28"/>
        <v>42.8347491638106</v>
      </c>
      <c r="X112" s="49">
        <f t="shared" si="27"/>
        <v>0.302754560707227</v>
      </c>
    </row>
    <row r="113" s="1" customFormat="true" ht="29" customHeight="true" spans="1:24">
      <c r="A113" s="21" t="s">
        <v>809</v>
      </c>
      <c r="B113" s="29"/>
      <c r="C113" s="29">
        <v>9983.39</v>
      </c>
      <c r="D113" s="32">
        <v>0</v>
      </c>
      <c r="E113" s="29">
        <v>0</v>
      </c>
      <c r="F113" s="29">
        <v>0</v>
      </c>
      <c r="G113" s="32">
        <v>0</v>
      </c>
      <c r="H113" s="29">
        <v>9983.39</v>
      </c>
      <c r="I113" s="29">
        <v>4920.472</v>
      </c>
      <c r="J113" s="32">
        <v>3335.262</v>
      </c>
      <c r="K113" s="29">
        <v>440.46</v>
      </c>
      <c r="L113" s="29">
        <v>193.86</v>
      </c>
      <c r="M113" s="32">
        <v>0</v>
      </c>
      <c r="N113" s="29">
        <v>35.91</v>
      </c>
      <c r="O113" s="29">
        <v>90.52</v>
      </c>
      <c r="P113" s="32">
        <v>0</v>
      </c>
      <c r="Q113" s="29">
        <v>824.46</v>
      </c>
      <c r="R113" s="29"/>
      <c r="S113" s="32"/>
      <c r="T113" s="29">
        <f t="shared" si="46"/>
        <v>5062.918</v>
      </c>
      <c r="U113" s="125"/>
      <c r="V113" s="5">
        <f t="shared" si="28"/>
        <v>49.2865850177144</v>
      </c>
      <c r="X113" s="49">
        <f t="shared" si="27"/>
        <v>0</v>
      </c>
    </row>
    <row r="114" s="7" customFormat="true" ht="29" customHeight="true" spans="1:24">
      <c r="A114" s="126" t="s">
        <v>16</v>
      </c>
      <c r="B114" s="26">
        <v>0</v>
      </c>
      <c r="C114" s="26">
        <f>D114+E114+F114+G114+H114</f>
        <v>20105.48</v>
      </c>
      <c r="D114" s="26">
        <v>1089</v>
      </c>
      <c r="E114" s="26">
        <v>0</v>
      </c>
      <c r="F114" s="26">
        <v>9967.69</v>
      </c>
      <c r="G114" s="26">
        <v>0</v>
      </c>
      <c r="H114" s="26">
        <v>9048.79</v>
      </c>
      <c r="I114" s="27">
        <f>J114+K114+M114+N114+O114+P114+Q114</f>
        <v>10652.42</v>
      </c>
      <c r="J114" s="26">
        <v>4621.81</v>
      </c>
      <c r="K114" s="26">
        <v>1437.63</v>
      </c>
      <c r="L114" s="26"/>
      <c r="M114" s="26">
        <v>135.99</v>
      </c>
      <c r="N114" s="26">
        <v>161.5</v>
      </c>
      <c r="O114" s="26">
        <v>500.35</v>
      </c>
      <c r="P114" s="26">
        <v>481.13</v>
      </c>
      <c r="Q114" s="26">
        <v>3314.01</v>
      </c>
      <c r="R114" s="26">
        <v>11.28</v>
      </c>
      <c r="S114" s="26">
        <v>0</v>
      </c>
      <c r="T114" s="27">
        <f t="shared" si="46"/>
        <v>9441.78</v>
      </c>
      <c r="U114" s="125"/>
      <c r="V114" s="124">
        <f t="shared" si="28"/>
        <v>52.9826694015761</v>
      </c>
      <c r="X114" s="49">
        <f t="shared" si="27"/>
        <v>0.102230291332861</v>
      </c>
    </row>
    <row r="115" s="7" customFormat="true" ht="29" customHeight="true" spans="1:24">
      <c r="A115" s="20" t="s">
        <v>669</v>
      </c>
      <c r="B115" s="26">
        <f t="shared" ref="B115:H115" si="47">SUM(B116:B123)</f>
        <v>1.72283608603628</v>
      </c>
      <c r="C115" s="26">
        <f t="shared" ref="C115:C123" si="48">SUM(D115:H115)</f>
        <v>53585.2157</v>
      </c>
      <c r="D115" s="26">
        <f t="shared" si="47"/>
        <v>5325</v>
      </c>
      <c r="E115" s="26">
        <f t="shared" si="47"/>
        <v>11008</v>
      </c>
      <c r="F115" s="26">
        <f t="shared" si="47"/>
        <v>5650.37</v>
      </c>
      <c r="G115" s="26">
        <f t="shared" si="47"/>
        <v>18332.9045</v>
      </c>
      <c r="H115" s="26">
        <f t="shared" si="47"/>
        <v>13268.9412</v>
      </c>
      <c r="I115" s="27">
        <f t="shared" ref="I115:I123" si="49">SUM(J115:Q115)</f>
        <v>23404.467225</v>
      </c>
      <c r="J115" s="26">
        <f t="shared" ref="J115:S115" si="50">SUM(J116:J123)</f>
        <v>12493.8602</v>
      </c>
      <c r="K115" s="26">
        <f t="shared" si="50"/>
        <v>8365.912</v>
      </c>
      <c r="L115" s="26">
        <f t="shared" si="50"/>
        <v>1204.8058</v>
      </c>
      <c r="M115" s="26">
        <f t="shared" si="50"/>
        <v>198.95</v>
      </c>
      <c r="N115" s="26">
        <f t="shared" si="50"/>
        <v>245.317125</v>
      </c>
      <c r="O115" s="26">
        <f t="shared" si="50"/>
        <v>861.2221</v>
      </c>
      <c r="P115" s="26">
        <f t="shared" si="50"/>
        <v>0</v>
      </c>
      <c r="Q115" s="26">
        <f t="shared" si="50"/>
        <v>34.4</v>
      </c>
      <c r="R115" s="26">
        <f t="shared" si="50"/>
        <v>0</v>
      </c>
      <c r="S115" s="26">
        <f t="shared" si="50"/>
        <v>0</v>
      </c>
      <c r="T115" s="27">
        <f t="shared" si="46"/>
        <v>30182.471311086</v>
      </c>
      <c r="U115" s="123"/>
      <c r="V115" s="124">
        <f t="shared" si="28"/>
        <v>43.6756938619271</v>
      </c>
      <c r="X115" s="49">
        <f t="shared" si="27"/>
        <v>0.697858226935136</v>
      </c>
    </row>
    <row r="116" s="1" customFormat="true" ht="29" customHeight="true" spans="1:24">
      <c r="A116" s="21" t="s">
        <v>793</v>
      </c>
      <c r="B116" s="29">
        <v>2.22000000000001</v>
      </c>
      <c r="C116" s="29">
        <f t="shared" si="48"/>
        <v>193</v>
      </c>
      <c r="D116" s="32">
        <v>14</v>
      </c>
      <c r="E116" s="29">
        <v>140</v>
      </c>
      <c r="F116" s="29">
        <v>39</v>
      </c>
      <c r="G116" s="32"/>
      <c r="H116" s="29"/>
      <c r="I116" s="29">
        <f t="shared" si="49"/>
        <v>67</v>
      </c>
      <c r="J116" s="32"/>
      <c r="K116" s="29"/>
      <c r="L116" s="29"/>
      <c r="M116" s="32">
        <v>67</v>
      </c>
      <c r="N116" s="29"/>
      <c r="O116" s="29"/>
      <c r="P116" s="32"/>
      <c r="Q116" s="29"/>
      <c r="R116" s="29"/>
      <c r="S116" s="32"/>
      <c r="T116" s="29">
        <f t="shared" si="46"/>
        <v>128.22</v>
      </c>
      <c r="U116" s="125"/>
      <c r="V116" s="5">
        <f t="shared" si="28"/>
        <v>34.3202540723287</v>
      </c>
      <c r="X116" s="49">
        <f t="shared" si="27"/>
        <v>2.29850746268657</v>
      </c>
    </row>
    <row r="117" s="1" customFormat="true" ht="29" customHeight="true" spans="1:24">
      <c r="A117" s="21" t="s">
        <v>179</v>
      </c>
      <c r="B117" s="29">
        <v>0.939999999999827</v>
      </c>
      <c r="C117" s="29">
        <f t="shared" si="48"/>
        <v>2158.98</v>
      </c>
      <c r="D117" s="32">
        <v>208</v>
      </c>
      <c r="E117" s="29"/>
      <c r="F117" s="29"/>
      <c r="G117" s="32">
        <v>1950.98</v>
      </c>
      <c r="H117" s="29"/>
      <c r="I117" s="29">
        <f t="shared" si="49"/>
        <v>956.96</v>
      </c>
      <c r="J117" s="32">
        <v>449.23</v>
      </c>
      <c r="K117" s="29">
        <v>231.04</v>
      </c>
      <c r="L117" s="29">
        <v>105.3</v>
      </c>
      <c r="M117" s="32">
        <v>31.43</v>
      </c>
      <c r="N117" s="29">
        <v>22.74</v>
      </c>
      <c r="O117" s="29">
        <v>117.22</v>
      </c>
      <c r="P117" s="32"/>
      <c r="Q117" s="29"/>
      <c r="R117" s="29"/>
      <c r="S117" s="32"/>
      <c r="T117" s="29">
        <f t="shared" si="46"/>
        <v>1202.96</v>
      </c>
      <c r="U117" s="125"/>
      <c r="V117" s="5">
        <f t="shared" si="28"/>
        <v>44.3053446423942</v>
      </c>
      <c r="X117" s="49">
        <f t="shared" si="27"/>
        <v>0.217354957364989</v>
      </c>
    </row>
    <row r="118" s="1" customFormat="true" ht="29" customHeight="true" spans="1:24">
      <c r="A118" s="21" t="s">
        <v>180</v>
      </c>
      <c r="B118" s="29">
        <v>0</v>
      </c>
      <c r="C118" s="29">
        <f t="shared" si="48"/>
        <v>1336.05</v>
      </c>
      <c r="D118" s="32">
        <v>97</v>
      </c>
      <c r="E118" s="29"/>
      <c r="F118" s="29"/>
      <c r="G118" s="32">
        <v>217.02</v>
      </c>
      <c r="H118" s="29">
        <v>1022.03</v>
      </c>
      <c r="I118" s="29">
        <f t="shared" si="49"/>
        <v>479.84</v>
      </c>
      <c r="J118" s="32">
        <v>267.05</v>
      </c>
      <c r="K118" s="29">
        <v>96.2</v>
      </c>
      <c r="L118" s="29">
        <v>40.49</v>
      </c>
      <c r="M118" s="32">
        <v>23.5</v>
      </c>
      <c r="N118" s="29">
        <v>8.25</v>
      </c>
      <c r="O118" s="29">
        <v>43.95</v>
      </c>
      <c r="P118" s="32">
        <v>0</v>
      </c>
      <c r="Q118" s="29">
        <v>0.4</v>
      </c>
      <c r="R118" s="29"/>
      <c r="S118" s="32"/>
      <c r="T118" s="29">
        <f t="shared" si="46"/>
        <v>856.21</v>
      </c>
      <c r="U118" s="125"/>
      <c r="V118" s="5">
        <f t="shared" si="28"/>
        <v>35.9148235470229</v>
      </c>
      <c r="X118" s="49">
        <f t="shared" si="27"/>
        <v>0.202150716905635</v>
      </c>
    </row>
    <row r="119" s="1" customFormat="true" ht="29" customHeight="true" spans="1:24">
      <c r="A119" s="21" t="s">
        <v>181</v>
      </c>
      <c r="B119" s="29">
        <v>-0.168600000000879</v>
      </c>
      <c r="C119" s="29">
        <f t="shared" si="48"/>
        <v>9952.8</v>
      </c>
      <c r="D119" s="32">
        <v>892</v>
      </c>
      <c r="E119" s="29"/>
      <c r="F119" s="29">
        <v>683.68</v>
      </c>
      <c r="G119" s="32">
        <v>4206.7888</v>
      </c>
      <c r="H119" s="29">
        <v>4170.3312</v>
      </c>
      <c r="I119" s="29">
        <f t="shared" si="49"/>
        <v>4130.7123</v>
      </c>
      <c r="J119" s="32">
        <v>3101.43</v>
      </c>
      <c r="K119" s="29">
        <v>650.56</v>
      </c>
      <c r="L119" s="29">
        <v>160.2523</v>
      </c>
      <c r="M119" s="32">
        <v>15.82</v>
      </c>
      <c r="N119" s="29">
        <v>97.49</v>
      </c>
      <c r="O119" s="29">
        <v>105.16</v>
      </c>
      <c r="P119" s="32"/>
      <c r="Q119" s="29"/>
      <c r="R119" s="29"/>
      <c r="S119" s="32"/>
      <c r="T119" s="29">
        <f t="shared" si="46"/>
        <v>5821.9191</v>
      </c>
      <c r="U119" s="125"/>
      <c r="V119" s="5">
        <f t="shared" si="28"/>
        <v>41.5037203126</v>
      </c>
      <c r="X119" s="49">
        <f t="shared" si="27"/>
        <v>0.215943385841711</v>
      </c>
    </row>
    <row r="120" s="1" customFormat="true" ht="29" customHeight="true" spans="1:24">
      <c r="A120" s="21" t="s">
        <v>30</v>
      </c>
      <c r="B120" s="29">
        <v>-0.467479999999341</v>
      </c>
      <c r="C120" s="29">
        <f t="shared" si="48"/>
        <v>16449.1857</v>
      </c>
      <c r="D120" s="32">
        <v>1716</v>
      </c>
      <c r="E120" s="29">
        <v>5131</v>
      </c>
      <c r="F120" s="29">
        <v>2654.53</v>
      </c>
      <c r="G120" s="32">
        <v>6947.6557</v>
      </c>
      <c r="H120" s="29"/>
      <c r="I120" s="29">
        <f t="shared" si="49"/>
        <v>7881.0941</v>
      </c>
      <c r="J120" s="32">
        <v>3278.0086</v>
      </c>
      <c r="K120" s="29">
        <v>4006.72</v>
      </c>
      <c r="L120" s="29">
        <v>248.9579</v>
      </c>
      <c r="M120" s="32">
        <v>0</v>
      </c>
      <c r="N120" s="29">
        <v>43.2732</v>
      </c>
      <c r="O120" s="29">
        <v>304.1344</v>
      </c>
      <c r="P120" s="32"/>
      <c r="Q120" s="29"/>
      <c r="R120" s="29"/>
      <c r="S120" s="32"/>
      <c r="T120" s="29">
        <f t="shared" si="46"/>
        <v>8567.62412</v>
      </c>
      <c r="U120" s="125"/>
      <c r="V120" s="5">
        <f t="shared" si="28"/>
        <v>47.9131200048</v>
      </c>
      <c r="X120" s="49">
        <f t="shared" si="27"/>
        <v>0.868788002417076</v>
      </c>
    </row>
    <row r="121" s="1" customFormat="true" ht="29" customHeight="true" spans="1:24">
      <c r="A121" s="21" t="s">
        <v>626</v>
      </c>
      <c r="B121" s="29">
        <v>-0.470181913962733</v>
      </c>
      <c r="C121" s="29">
        <f t="shared" si="48"/>
        <v>8634.02</v>
      </c>
      <c r="D121" s="32">
        <v>840</v>
      </c>
      <c r="E121" s="29">
        <v>2512</v>
      </c>
      <c r="F121" s="29">
        <v>743.89</v>
      </c>
      <c r="G121" s="32">
        <v>1935.16</v>
      </c>
      <c r="H121" s="29">
        <v>2602.97</v>
      </c>
      <c r="I121" s="29">
        <f t="shared" si="49"/>
        <v>3082.6362</v>
      </c>
      <c r="J121" s="32">
        <v>1337.5017</v>
      </c>
      <c r="K121" s="29">
        <v>1280.6</v>
      </c>
      <c r="L121" s="29">
        <v>304.945</v>
      </c>
      <c r="M121" s="32">
        <v>15</v>
      </c>
      <c r="N121" s="29">
        <v>61.4607</v>
      </c>
      <c r="O121" s="29">
        <v>83.1288</v>
      </c>
      <c r="P121" s="32">
        <v>0</v>
      </c>
      <c r="Q121" s="29">
        <v>0</v>
      </c>
      <c r="R121" s="29"/>
      <c r="S121" s="32"/>
      <c r="T121" s="29">
        <f t="shared" si="46"/>
        <v>5550.91361808604</v>
      </c>
      <c r="U121" s="125"/>
      <c r="V121" s="5">
        <f t="shared" si="28"/>
        <v>35.7053154838155</v>
      </c>
      <c r="X121" s="49">
        <f t="shared" si="27"/>
        <v>1.08738098903789</v>
      </c>
    </row>
    <row r="122" s="1" customFormat="true" ht="29" customHeight="true" spans="1:24">
      <c r="A122" s="21" t="s">
        <v>182</v>
      </c>
      <c r="B122" s="29">
        <v>-0.322300000000723</v>
      </c>
      <c r="C122" s="29">
        <f t="shared" si="48"/>
        <v>5955.17</v>
      </c>
      <c r="D122" s="32">
        <v>479</v>
      </c>
      <c r="E122" s="29"/>
      <c r="F122" s="29">
        <v>414.09</v>
      </c>
      <c r="G122" s="32">
        <v>62.15</v>
      </c>
      <c r="H122" s="29">
        <v>4999.93</v>
      </c>
      <c r="I122" s="29">
        <f t="shared" si="49"/>
        <v>2607.467225</v>
      </c>
      <c r="J122" s="32">
        <v>1541.8186</v>
      </c>
      <c r="K122" s="29">
        <v>822.624</v>
      </c>
      <c r="L122" s="29">
        <v>158.1314</v>
      </c>
      <c r="M122" s="32">
        <v>41.2</v>
      </c>
      <c r="N122" s="29">
        <v>7.863225</v>
      </c>
      <c r="O122" s="29">
        <v>35.83</v>
      </c>
      <c r="P122" s="32">
        <v>0</v>
      </c>
      <c r="Q122" s="29">
        <v>0</v>
      </c>
      <c r="R122" s="29"/>
      <c r="S122" s="32"/>
      <c r="T122" s="29">
        <f t="shared" si="46"/>
        <v>3347.380475</v>
      </c>
      <c r="U122" s="125"/>
      <c r="V122" s="5">
        <f t="shared" si="28"/>
        <v>43.7873033259944</v>
      </c>
      <c r="X122" s="49">
        <f t="shared" si="27"/>
        <v>0.183703171954539</v>
      </c>
    </row>
    <row r="123" s="1" customFormat="true" ht="29" customHeight="true" spans="1:24">
      <c r="A123" s="21" t="s">
        <v>627</v>
      </c>
      <c r="B123" s="29">
        <v>-0.00860199999988254</v>
      </c>
      <c r="C123" s="29">
        <f t="shared" si="48"/>
        <v>8906.01</v>
      </c>
      <c r="D123" s="32">
        <v>1079</v>
      </c>
      <c r="E123" s="29">
        <v>3225</v>
      </c>
      <c r="F123" s="29">
        <v>1115.18</v>
      </c>
      <c r="G123" s="32">
        <v>3013.15</v>
      </c>
      <c r="H123" s="29">
        <v>473.68</v>
      </c>
      <c r="I123" s="29">
        <f t="shared" si="49"/>
        <v>4198.7574</v>
      </c>
      <c r="J123" s="32">
        <v>2518.8213</v>
      </c>
      <c r="K123" s="29">
        <v>1278.168</v>
      </c>
      <c r="L123" s="29">
        <v>186.7292</v>
      </c>
      <c r="M123" s="32">
        <v>5</v>
      </c>
      <c r="N123" s="29">
        <v>4.24</v>
      </c>
      <c r="O123" s="29">
        <v>171.7989</v>
      </c>
      <c r="P123" s="32"/>
      <c r="Q123" s="29">
        <v>34</v>
      </c>
      <c r="R123" s="29"/>
      <c r="S123" s="32"/>
      <c r="T123" s="29">
        <f t="shared" si="46"/>
        <v>4707.243998</v>
      </c>
      <c r="U123" s="125"/>
      <c r="V123" s="5">
        <f t="shared" si="28"/>
        <v>47.1452587122084</v>
      </c>
      <c r="X123" s="49">
        <f t="shared" si="27"/>
        <v>1.0250651776166</v>
      </c>
    </row>
    <row r="124" s="7" customFormat="true" ht="29" customHeight="true" spans="1:24">
      <c r="A124" s="127" t="s">
        <v>670</v>
      </c>
      <c r="B124" s="27">
        <f t="shared" ref="B124:S124" si="51">SUM(B125:B131)</f>
        <v>194.0179</v>
      </c>
      <c r="C124" s="27">
        <f t="shared" si="51"/>
        <v>53315.9475</v>
      </c>
      <c r="D124" s="27">
        <f t="shared" si="51"/>
        <v>10656</v>
      </c>
      <c r="E124" s="27">
        <f t="shared" si="51"/>
        <v>34662</v>
      </c>
      <c r="F124" s="27">
        <f t="shared" si="51"/>
        <v>0</v>
      </c>
      <c r="G124" s="27">
        <f t="shared" si="51"/>
        <v>7997.9475</v>
      </c>
      <c r="H124" s="27">
        <f t="shared" si="51"/>
        <v>0</v>
      </c>
      <c r="I124" s="27">
        <f t="shared" si="51"/>
        <v>32122.399671</v>
      </c>
      <c r="J124" s="27">
        <f t="shared" si="51"/>
        <v>18947.6239</v>
      </c>
      <c r="K124" s="27">
        <f t="shared" si="51"/>
        <v>9150.9706</v>
      </c>
      <c r="L124" s="27">
        <f t="shared" si="51"/>
        <v>1966.92614</v>
      </c>
      <c r="M124" s="27">
        <f t="shared" si="51"/>
        <v>31.0425</v>
      </c>
      <c r="N124" s="27">
        <f t="shared" si="51"/>
        <v>567.0514</v>
      </c>
      <c r="O124" s="27">
        <f t="shared" si="51"/>
        <v>1441.0155</v>
      </c>
      <c r="P124" s="27">
        <f t="shared" si="51"/>
        <v>17.769631</v>
      </c>
      <c r="Q124" s="27">
        <f t="shared" si="51"/>
        <v>0</v>
      </c>
      <c r="R124" s="27">
        <f t="shared" si="51"/>
        <v>0</v>
      </c>
      <c r="S124" s="27">
        <f t="shared" si="51"/>
        <v>0</v>
      </c>
      <c r="T124" s="27">
        <f t="shared" si="46"/>
        <v>21387.565729</v>
      </c>
      <c r="U124" s="123"/>
      <c r="V124" s="124">
        <f t="shared" si="28"/>
        <v>60.0306866784108</v>
      </c>
      <c r="X124" s="49">
        <f t="shared" si="27"/>
        <v>1.41079123801927</v>
      </c>
    </row>
    <row r="125" s="1" customFormat="true" ht="29" customHeight="true" spans="1:24">
      <c r="A125" s="21" t="s">
        <v>793</v>
      </c>
      <c r="B125" s="29">
        <v>0</v>
      </c>
      <c r="C125" s="29">
        <f t="shared" ref="C125:C131" si="52">SUM(D125:H125)</f>
        <v>291</v>
      </c>
      <c r="D125" s="32">
        <f>51</f>
        <v>51</v>
      </c>
      <c r="E125" s="29">
        <f>120+114+6</f>
        <v>240</v>
      </c>
      <c r="F125" s="29"/>
      <c r="G125" s="32"/>
      <c r="H125" s="29"/>
      <c r="I125" s="29">
        <f t="shared" ref="I125:I131" si="53">SUM(J125:Q125)</f>
        <v>92.16</v>
      </c>
      <c r="J125" s="32">
        <v>0</v>
      </c>
      <c r="K125" s="29">
        <v>0</v>
      </c>
      <c r="L125" s="29">
        <v>0</v>
      </c>
      <c r="M125" s="32">
        <v>28.18</v>
      </c>
      <c r="N125" s="29">
        <v>0</v>
      </c>
      <c r="O125" s="29">
        <v>63.98</v>
      </c>
      <c r="P125" s="32">
        <v>0</v>
      </c>
      <c r="Q125" s="29">
        <v>0</v>
      </c>
      <c r="R125" s="29">
        <v>0</v>
      </c>
      <c r="S125" s="32">
        <v>0</v>
      </c>
      <c r="T125" s="29">
        <f t="shared" si="46"/>
        <v>198.84</v>
      </c>
      <c r="U125" s="125"/>
      <c r="V125" s="5">
        <f t="shared" si="28"/>
        <v>31.6701030927835</v>
      </c>
      <c r="X125" s="49">
        <f t="shared" si="27"/>
        <v>3.15755208333333</v>
      </c>
    </row>
    <row r="126" s="1" customFormat="true" ht="29" customHeight="true" spans="1:24">
      <c r="A126" s="21" t="s">
        <v>631</v>
      </c>
      <c r="B126" s="29">
        <v>0</v>
      </c>
      <c r="C126" s="29">
        <f t="shared" si="52"/>
        <v>6626</v>
      </c>
      <c r="D126" s="32">
        <f>1464</f>
        <v>1464</v>
      </c>
      <c r="E126" s="29">
        <f>5146+16</f>
        <v>5162</v>
      </c>
      <c r="F126" s="29"/>
      <c r="G126" s="32"/>
      <c r="H126" s="29"/>
      <c r="I126" s="29">
        <f t="shared" si="53"/>
        <v>5384.55</v>
      </c>
      <c r="J126" s="32">
        <v>4008.84</v>
      </c>
      <c r="K126" s="29">
        <v>799.97</v>
      </c>
      <c r="L126" s="29">
        <v>325.85</v>
      </c>
      <c r="M126" s="32">
        <v>0</v>
      </c>
      <c r="N126" s="29">
        <v>151.77</v>
      </c>
      <c r="O126" s="29">
        <v>98.12</v>
      </c>
      <c r="P126" s="32">
        <v>0</v>
      </c>
      <c r="Q126" s="29">
        <v>0</v>
      </c>
      <c r="R126" s="29">
        <v>0</v>
      </c>
      <c r="S126" s="32">
        <v>0</v>
      </c>
      <c r="T126" s="29">
        <f t="shared" si="46"/>
        <v>1241.45</v>
      </c>
      <c r="U126" s="125"/>
      <c r="V126" s="5">
        <f t="shared" si="28"/>
        <v>81.2639601569575</v>
      </c>
      <c r="X126" s="49">
        <f t="shared" ref="X126:X189" si="54">(D126+E126)/I126</f>
        <v>1.23055779963042</v>
      </c>
    </row>
    <row r="127" s="1" customFormat="true" ht="29" customHeight="true" spans="1:24">
      <c r="A127" s="21" t="s">
        <v>630</v>
      </c>
      <c r="B127" s="29">
        <v>194.0179</v>
      </c>
      <c r="C127" s="29">
        <f t="shared" si="52"/>
        <v>14867.9475</v>
      </c>
      <c r="D127" s="32">
        <f>2201</f>
        <v>2201</v>
      </c>
      <c r="E127" s="29">
        <f>7123+24</f>
        <v>7147</v>
      </c>
      <c r="F127" s="29"/>
      <c r="G127" s="32">
        <v>5519.9475</v>
      </c>
      <c r="H127" s="29"/>
      <c r="I127" s="29">
        <f t="shared" si="53"/>
        <v>6714.524171</v>
      </c>
      <c r="J127" s="32">
        <v>3714.9695</v>
      </c>
      <c r="K127" s="29">
        <v>2208.1744</v>
      </c>
      <c r="L127" s="29">
        <v>531.80964</v>
      </c>
      <c r="M127" s="32">
        <v>1.9053</v>
      </c>
      <c r="N127" s="29">
        <v>110.6157</v>
      </c>
      <c r="O127" s="29">
        <v>134.53</v>
      </c>
      <c r="P127" s="32">
        <v>12.519631</v>
      </c>
      <c r="Q127" s="29">
        <v>0</v>
      </c>
      <c r="R127" s="29">
        <v>0</v>
      </c>
      <c r="S127" s="32">
        <v>0</v>
      </c>
      <c r="T127" s="29">
        <f t="shared" si="46"/>
        <v>8347.441229</v>
      </c>
      <c r="U127" s="125"/>
      <c r="V127" s="5">
        <f t="shared" ref="V127:V190" si="55">I127/(B127+C127)*100</f>
        <v>44.5793360473395</v>
      </c>
      <c r="X127" s="49">
        <f t="shared" si="54"/>
        <v>1.39220587519425</v>
      </c>
    </row>
    <row r="128" s="1" customFormat="true" ht="29" customHeight="true" spans="1:24">
      <c r="A128" s="21" t="s">
        <v>269</v>
      </c>
      <c r="B128" s="29">
        <v>0</v>
      </c>
      <c r="C128" s="29">
        <f t="shared" si="52"/>
        <v>19655</v>
      </c>
      <c r="D128" s="32">
        <f>4619</f>
        <v>4619</v>
      </c>
      <c r="E128" s="29">
        <f>14987+49</f>
        <v>15036</v>
      </c>
      <c r="F128" s="29"/>
      <c r="G128" s="32"/>
      <c r="H128" s="29"/>
      <c r="I128" s="29">
        <f t="shared" si="53"/>
        <v>12142.5051</v>
      </c>
      <c r="J128" s="32">
        <v>7470.0822</v>
      </c>
      <c r="K128" s="29">
        <v>3096.1055</v>
      </c>
      <c r="L128" s="29">
        <v>552.2247</v>
      </c>
      <c r="M128" s="32">
        <v>0.53</v>
      </c>
      <c r="N128" s="29">
        <v>229.9427</v>
      </c>
      <c r="O128" s="29">
        <v>793.62</v>
      </c>
      <c r="P128" s="32">
        <v>0</v>
      </c>
      <c r="Q128" s="29">
        <v>0</v>
      </c>
      <c r="R128" s="29">
        <v>0</v>
      </c>
      <c r="S128" s="32">
        <v>0</v>
      </c>
      <c r="T128" s="29">
        <f t="shared" si="46"/>
        <v>7512.4949</v>
      </c>
      <c r="U128" s="125"/>
      <c r="V128" s="5">
        <f t="shared" si="55"/>
        <v>61.778199440346</v>
      </c>
      <c r="X128" s="49">
        <f t="shared" si="54"/>
        <v>1.61869398761875</v>
      </c>
    </row>
    <row r="129" s="1" customFormat="true" ht="29" customHeight="true" spans="1:24">
      <c r="A129" s="21" t="s">
        <v>31</v>
      </c>
      <c r="B129" s="29">
        <v>0</v>
      </c>
      <c r="C129" s="29">
        <f t="shared" si="52"/>
        <v>7622</v>
      </c>
      <c r="D129" s="32">
        <f>1791</f>
        <v>1791</v>
      </c>
      <c r="E129" s="29">
        <f>5812+19</f>
        <v>5831</v>
      </c>
      <c r="F129" s="29"/>
      <c r="G129" s="32"/>
      <c r="H129" s="29"/>
      <c r="I129" s="29">
        <f t="shared" si="53"/>
        <v>5888.3772</v>
      </c>
      <c r="J129" s="32">
        <v>2641.46</v>
      </c>
      <c r="K129" s="29">
        <v>2503.21</v>
      </c>
      <c r="L129" s="29">
        <v>437.14</v>
      </c>
      <c r="M129" s="32">
        <v>0.4272</v>
      </c>
      <c r="N129" s="29">
        <v>56.62</v>
      </c>
      <c r="O129" s="29">
        <v>249.52</v>
      </c>
      <c r="P129" s="32">
        <v>0</v>
      </c>
      <c r="Q129" s="29">
        <v>0</v>
      </c>
      <c r="R129" s="29">
        <v>0</v>
      </c>
      <c r="S129" s="32">
        <v>0</v>
      </c>
      <c r="T129" s="29">
        <f t="shared" si="46"/>
        <v>1733.6228</v>
      </c>
      <c r="U129" s="125"/>
      <c r="V129" s="5">
        <f t="shared" si="55"/>
        <v>77.2550144319076</v>
      </c>
      <c r="X129" s="49">
        <f t="shared" si="54"/>
        <v>1.29441435918881</v>
      </c>
    </row>
    <row r="130" s="1" customFormat="true" ht="29" customHeight="true" spans="1:24">
      <c r="A130" s="21" t="s">
        <v>731</v>
      </c>
      <c r="B130" s="29">
        <v>0</v>
      </c>
      <c r="C130" s="29">
        <f t="shared" si="52"/>
        <v>1888</v>
      </c>
      <c r="D130" s="32">
        <f>255</f>
        <v>255</v>
      </c>
      <c r="E130" s="29">
        <v>602</v>
      </c>
      <c r="F130" s="29"/>
      <c r="G130" s="32">
        <v>1031</v>
      </c>
      <c r="H130" s="29"/>
      <c r="I130" s="29">
        <f t="shared" si="53"/>
        <v>859.4173</v>
      </c>
      <c r="J130" s="32">
        <v>576.8511</v>
      </c>
      <c r="K130" s="29">
        <v>220.5747</v>
      </c>
      <c r="L130" s="29">
        <v>7.2</v>
      </c>
      <c r="M130" s="32">
        <v>0</v>
      </c>
      <c r="N130" s="29">
        <v>11.983</v>
      </c>
      <c r="O130" s="29">
        <v>42.8085</v>
      </c>
      <c r="P130" s="32">
        <v>0</v>
      </c>
      <c r="Q130" s="29">
        <v>0</v>
      </c>
      <c r="R130" s="29">
        <v>0</v>
      </c>
      <c r="S130" s="32">
        <v>0</v>
      </c>
      <c r="T130" s="29">
        <f t="shared" si="46"/>
        <v>1028.5827</v>
      </c>
      <c r="U130" s="125"/>
      <c r="V130" s="5">
        <f t="shared" si="55"/>
        <v>45.5199841101695</v>
      </c>
      <c r="X130" s="49">
        <f t="shared" si="54"/>
        <v>0.997187280265361</v>
      </c>
    </row>
    <row r="131" s="1" customFormat="true" ht="29" customHeight="true" spans="1:24">
      <c r="A131" s="21" t="s">
        <v>598</v>
      </c>
      <c r="B131" s="29">
        <v>0</v>
      </c>
      <c r="C131" s="29">
        <f t="shared" si="52"/>
        <v>2366</v>
      </c>
      <c r="D131" s="32">
        <f>275</f>
        <v>275</v>
      </c>
      <c r="E131" s="29">
        <v>644</v>
      </c>
      <c r="F131" s="29"/>
      <c r="G131" s="32">
        <v>1447</v>
      </c>
      <c r="H131" s="29"/>
      <c r="I131" s="29">
        <f t="shared" si="53"/>
        <v>1040.8659</v>
      </c>
      <c r="J131" s="32">
        <v>535.4211</v>
      </c>
      <c r="K131" s="29">
        <v>322.936</v>
      </c>
      <c r="L131" s="29">
        <v>112.7018</v>
      </c>
      <c r="M131" s="32">
        <v>0</v>
      </c>
      <c r="N131" s="29">
        <v>6.12</v>
      </c>
      <c r="O131" s="29">
        <v>58.437</v>
      </c>
      <c r="P131" s="32">
        <v>5.25</v>
      </c>
      <c r="Q131" s="29">
        <v>0</v>
      </c>
      <c r="R131" s="29">
        <v>0</v>
      </c>
      <c r="S131" s="32">
        <v>0</v>
      </c>
      <c r="T131" s="29">
        <f t="shared" si="46"/>
        <v>1325.1341</v>
      </c>
      <c r="U131" s="125"/>
      <c r="V131" s="5">
        <f t="shared" si="55"/>
        <v>43.9926415891801</v>
      </c>
      <c r="X131" s="49">
        <f t="shared" si="54"/>
        <v>0.882918731413912</v>
      </c>
    </row>
    <row r="132" s="7" customFormat="true" ht="29" customHeight="true" spans="1:24">
      <c r="A132" s="132" t="s">
        <v>17</v>
      </c>
      <c r="B132" s="26">
        <f t="shared" ref="B132:S132" si="56">SUM(B133:B144)</f>
        <v>20131.946495</v>
      </c>
      <c r="C132" s="26">
        <f t="shared" si="56"/>
        <v>142922.6051</v>
      </c>
      <c r="D132" s="26">
        <f t="shared" si="56"/>
        <v>32459</v>
      </c>
      <c r="E132" s="26">
        <f t="shared" si="56"/>
        <v>97692</v>
      </c>
      <c r="F132" s="26">
        <f t="shared" si="56"/>
        <v>0</v>
      </c>
      <c r="G132" s="26">
        <f t="shared" si="56"/>
        <v>12771.6051</v>
      </c>
      <c r="H132" s="26">
        <f t="shared" si="56"/>
        <v>0</v>
      </c>
      <c r="I132" s="26">
        <f t="shared" si="56"/>
        <v>71077.834809</v>
      </c>
      <c r="J132" s="26">
        <f t="shared" si="56"/>
        <v>47495.1563</v>
      </c>
      <c r="K132" s="26">
        <f t="shared" si="56"/>
        <v>14626.0794</v>
      </c>
      <c r="L132" s="26">
        <f t="shared" si="56"/>
        <v>2563.59</v>
      </c>
      <c r="M132" s="26">
        <f t="shared" si="56"/>
        <v>161.28845</v>
      </c>
      <c r="N132" s="26">
        <f t="shared" si="56"/>
        <v>977.118099</v>
      </c>
      <c r="O132" s="26">
        <f t="shared" si="56"/>
        <v>4136.0361</v>
      </c>
      <c r="P132" s="26">
        <f t="shared" si="56"/>
        <v>224.195</v>
      </c>
      <c r="Q132" s="26">
        <f t="shared" si="56"/>
        <v>1400.00926</v>
      </c>
      <c r="R132" s="26">
        <f t="shared" si="56"/>
        <v>0</v>
      </c>
      <c r="S132" s="26">
        <f t="shared" si="56"/>
        <v>0</v>
      </c>
      <c r="T132" s="27">
        <f t="shared" si="46"/>
        <v>91976.716786</v>
      </c>
      <c r="U132" s="133"/>
      <c r="V132" s="124">
        <f t="shared" si="55"/>
        <v>43.5914447733697</v>
      </c>
      <c r="X132" s="49">
        <f t="shared" si="54"/>
        <v>1.83110529955986</v>
      </c>
    </row>
    <row r="133" s="1" customFormat="true" ht="29" customHeight="true" spans="1:24">
      <c r="A133" s="21" t="s">
        <v>32</v>
      </c>
      <c r="B133" s="29">
        <v>2507.245539</v>
      </c>
      <c r="C133" s="29">
        <f t="shared" ref="C133:C144" si="57">D133+E133+F133+G133+H133</f>
        <v>25866</v>
      </c>
      <c r="D133" s="32">
        <v>6329</v>
      </c>
      <c r="E133" s="29">
        <v>19087</v>
      </c>
      <c r="F133" s="29">
        <v>0</v>
      </c>
      <c r="G133" s="32">
        <v>450</v>
      </c>
      <c r="H133" s="29">
        <v>0</v>
      </c>
      <c r="I133" s="29">
        <f>J133+K133+L133+M133+N133+O133+P133+Q133</f>
        <v>11890.87065</v>
      </c>
      <c r="J133" s="32">
        <v>8952.4599</v>
      </c>
      <c r="K133" s="29">
        <v>1283.7724</v>
      </c>
      <c r="L133" s="29">
        <v>391.5804</v>
      </c>
      <c r="M133" s="32">
        <v>11.13845</v>
      </c>
      <c r="N133" s="29">
        <v>537.04</v>
      </c>
      <c r="O133" s="29">
        <v>311.9646</v>
      </c>
      <c r="P133" s="32">
        <v>0</v>
      </c>
      <c r="Q133" s="29">
        <v>402.9149</v>
      </c>
      <c r="R133" s="29">
        <v>0</v>
      </c>
      <c r="S133" s="32">
        <v>0</v>
      </c>
      <c r="T133" s="29">
        <f t="shared" si="46"/>
        <v>16482.374889</v>
      </c>
      <c r="U133" s="134"/>
      <c r="V133" s="5">
        <f t="shared" si="55"/>
        <v>41.9087433394096</v>
      </c>
      <c r="X133" s="49">
        <f t="shared" si="54"/>
        <v>2.13743810256653</v>
      </c>
    </row>
    <row r="134" s="1" customFormat="true" ht="29" customHeight="true" spans="1:24">
      <c r="A134" s="21" t="s">
        <v>280</v>
      </c>
      <c r="B134" s="29">
        <v>14830.97</v>
      </c>
      <c r="C134" s="29">
        <f t="shared" si="57"/>
        <v>34850</v>
      </c>
      <c r="D134" s="32">
        <v>8325</v>
      </c>
      <c r="E134" s="29">
        <v>25168</v>
      </c>
      <c r="F134" s="29">
        <v>0</v>
      </c>
      <c r="G134" s="32">
        <v>1357</v>
      </c>
      <c r="H134" s="29">
        <v>0</v>
      </c>
      <c r="I134" s="29">
        <v>16241.7404</v>
      </c>
      <c r="J134" s="32">
        <v>10784.1027</v>
      </c>
      <c r="K134" s="29">
        <v>3409.8571</v>
      </c>
      <c r="L134" s="29">
        <v>424.7106</v>
      </c>
      <c r="M134" s="32">
        <v>30.11</v>
      </c>
      <c r="N134" s="29">
        <v>35.2</v>
      </c>
      <c r="O134" s="29">
        <v>1309</v>
      </c>
      <c r="P134" s="32">
        <v>74.76</v>
      </c>
      <c r="Q134" s="29">
        <v>174</v>
      </c>
      <c r="R134" s="29">
        <v>0</v>
      </c>
      <c r="S134" s="32">
        <v>0</v>
      </c>
      <c r="T134" s="29">
        <f t="shared" si="46"/>
        <v>33439.2296</v>
      </c>
      <c r="U134" s="135"/>
      <c r="V134" s="5">
        <f t="shared" si="55"/>
        <v>32.6920758592274</v>
      </c>
      <c r="X134" s="49">
        <f t="shared" si="54"/>
        <v>2.06215585122885</v>
      </c>
    </row>
    <row r="135" s="1" customFormat="true" ht="29" customHeight="true" spans="1:24">
      <c r="A135" s="21" t="s">
        <v>282</v>
      </c>
      <c r="B135" s="29">
        <v>140.688305</v>
      </c>
      <c r="C135" s="29">
        <f t="shared" si="57"/>
        <v>30564.16</v>
      </c>
      <c r="D135" s="32">
        <v>7017</v>
      </c>
      <c r="E135" s="29">
        <v>21002</v>
      </c>
      <c r="F135" s="29">
        <v>0</v>
      </c>
      <c r="G135" s="32">
        <v>2545.16</v>
      </c>
      <c r="H135" s="29">
        <v>0</v>
      </c>
      <c r="I135" s="29">
        <f>J135+K135+L135+M135+N135+O135+P135+Q135</f>
        <v>16811.010359</v>
      </c>
      <c r="J135" s="32">
        <v>10457.1661</v>
      </c>
      <c r="K135" s="29">
        <v>4098.1828</v>
      </c>
      <c r="L135" s="29">
        <v>747.3437</v>
      </c>
      <c r="M135" s="32">
        <v>20</v>
      </c>
      <c r="N135" s="29">
        <v>82.345899</v>
      </c>
      <c r="O135" s="29">
        <v>1022.8713</v>
      </c>
      <c r="P135" s="32">
        <v>33.075</v>
      </c>
      <c r="Q135" s="29">
        <f>195.495+154.53056</f>
        <v>350.02556</v>
      </c>
      <c r="R135" s="29">
        <v>0</v>
      </c>
      <c r="S135" s="32">
        <v>0</v>
      </c>
      <c r="T135" s="29">
        <f t="shared" si="46"/>
        <v>13893.837946</v>
      </c>
      <c r="U135" s="135"/>
      <c r="V135" s="5">
        <f t="shared" si="55"/>
        <v>54.7503449357947</v>
      </c>
      <c r="X135" s="49">
        <f t="shared" si="54"/>
        <v>1.6667052962108</v>
      </c>
    </row>
    <row r="136" s="1" customFormat="true" ht="29" customHeight="true" spans="1:24">
      <c r="A136" s="21" t="s">
        <v>633</v>
      </c>
      <c r="B136" s="29">
        <v>335.93</v>
      </c>
      <c r="C136" s="29">
        <f t="shared" si="57"/>
        <v>16352</v>
      </c>
      <c r="D136" s="32">
        <v>3417</v>
      </c>
      <c r="E136" s="29">
        <v>10235</v>
      </c>
      <c r="F136" s="29">
        <v>0</v>
      </c>
      <c r="G136" s="32">
        <v>2700</v>
      </c>
      <c r="H136" s="29">
        <v>0</v>
      </c>
      <c r="I136" s="29">
        <v>8816</v>
      </c>
      <c r="J136" s="32">
        <v>4970</v>
      </c>
      <c r="K136" s="29">
        <v>2693</v>
      </c>
      <c r="L136" s="29">
        <v>402</v>
      </c>
      <c r="M136" s="32">
        <v>13</v>
      </c>
      <c r="N136" s="29">
        <v>168</v>
      </c>
      <c r="O136" s="29">
        <v>469</v>
      </c>
      <c r="P136" s="32">
        <v>24</v>
      </c>
      <c r="Q136" s="29">
        <v>77</v>
      </c>
      <c r="R136" s="29">
        <v>0</v>
      </c>
      <c r="S136" s="32">
        <v>0</v>
      </c>
      <c r="T136" s="29">
        <f t="shared" si="46"/>
        <v>7871.93</v>
      </c>
      <c r="U136" s="134"/>
      <c r="V136" s="5">
        <f t="shared" si="55"/>
        <v>52.8286012704991</v>
      </c>
      <c r="X136" s="49">
        <f t="shared" si="54"/>
        <v>1.54854809437387</v>
      </c>
    </row>
    <row r="137" s="1" customFormat="true" ht="29" customHeight="true" spans="1:24">
      <c r="A137" s="21" t="s">
        <v>634</v>
      </c>
      <c r="B137" s="29">
        <v>1701.712851</v>
      </c>
      <c r="C137" s="29">
        <f t="shared" si="57"/>
        <v>15334</v>
      </c>
      <c r="D137" s="32">
        <v>3676</v>
      </c>
      <c r="E137" s="29">
        <v>11126</v>
      </c>
      <c r="F137" s="29">
        <v>0</v>
      </c>
      <c r="G137" s="32">
        <v>532</v>
      </c>
      <c r="H137" s="29">
        <v>0</v>
      </c>
      <c r="I137" s="29">
        <v>7188.9867</v>
      </c>
      <c r="J137" s="32">
        <v>5169.7796</v>
      </c>
      <c r="K137" s="29">
        <v>1454.0002</v>
      </c>
      <c r="L137" s="29">
        <v>268.3349</v>
      </c>
      <c r="M137" s="32"/>
      <c r="N137" s="29">
        <v>29.36</v>
      </c>
      <c r="O137" s="29">
        <v>505.6378</v>
      </c>
      <c r="P137" s="32"/>
      <c r="Q137" s="29">
        <v>267.512</v>
      </c>
      <c r="R137" s="29">
        <v>0</v>
      </c>
      <c r="S137" s="32">
        <v>0</v>
      </c>
      <c r="T137" s="29">
        <f t="shared" si="46"/>
        <v>9846.726151</v>
      </c>
      <c r="U137" s="136"/>
      <c r="V137" s="5">
        <f t="shared" si="55"/>
        <v>42.1995061954687</v>
      </c>
      <c r="X137" s="49">
        <f t="shared" si="54"/>
        <v>2.05898280490629</v>
      </c>
    </row>
    <row r="138" s="1" customFormat="true" ht="29" customHeight="true" spans="1:24">
      <c r="A138" s="21" t="s">
        <v>635</v>
      </c>
      <c r="B138" s="29">
        <v>198.9181</v>
      </c>
      <c r="C138" s="29">
        <f t="shared" si="57"/>
        <v>1339.571</v>
      </c>
      <c r="D138" s="32">
        <v>178</v>
      </c>
      <c r="E138" s="29">
        <v>531</v>
      </c>
      <c r="F138" s="29">
        <v>0</v>
      </c>
      <c r="G138" s="32">
        <v>630.571</v>
      </c>
      <c r="H138" s="29">
        <v>0</v>
      </c>
      <c r="I138" s="29">
        <v>877.68</v>
      </c>
      <c r="J138" s="32">
        <v>518.16</v>
      </c>
      <c r="K138" s="29">
        <v>183.13</v>
      </c>
      <c r="L138" s="29">
        <v>86.76</v>
      </c>
      <c r="M138" s="32">
        <v>0.02</v>
      </c>
      <c r="N138" s="29">
        <v>17.44</v>
      </c>
      <c r="O138" s="29">
        <v>25.01</v>
      </c>
      <c r="P138" s="32"/>
      <c r="Q138" s="29">
        <v>47.16</v>
      </c>
      <c r="R138" s="29">
        <v>0</v>
      </c>
      <c r="S138" s="32">
        <v>0</v>
      </c>
      <c r="T138" s="29">
        <f t="shared" si="46"/>
        <v>660.8091</v>
      </c>
      <c r="U138" s="136"/>
      <c r="V138" s="5">
        <f t="shared" si="55"/>
        <v>57.0481779818914</v>
      </c>
      <c r="X138" s="49">
        <f t="shared" si="54"/>
        <v>0.807811503053505</v>
      </c>
    </row>
    <row r="139" s="1" customFormat="true" ht="29" customHeight="true" spans="1:24">
      <c r="A139" s="21" t="s">
        <v>636</v>
      </c>
      <c r="B139" s="29">
        <v>49.6499999999996</v>
      </c>
      <c r="C139" s="29">
        <f t="shared" si="57"/>
        <v>2268</v>
      </c>
      <c r="D139" s="32">
        <v>331</v>
      </c>
      <c r="E139" s="29">
        <v>993</v>
      </c>
      <c r="F139" s="29">
        <v>0</v>
      </c>
      <c r="G139" s="32">
        <v>944</v>
      </c>
      <c r="H139" s="29">
        <v>0</v>
      </c>
      <c r="I139" s="29">
        <v>1079.045</v>
      </c>
      <c r="J139" s="32">
        <v>901.52</v>
      </c>
      <c r="K139" s="29">
        <v>64.59</v>
      </c>
      <c r="L139" s="29">
        <v>17.69</v>
      </c>
      <c r="M139" s="32">
        <v>0.02</v>
      </c>
      <c r="N139" s="29">
        <v>6.025</v>
      </c>
      <c r="O139" s="29">
        <v>28.8</v>
      </c>
      <c r="P139" s="32">
        <v>52.36</v>
      </c>
      <c r="Q139" s="29">
        <v>8.04</v>
      </c>
      <c r="R139" s="29">
        <v>0</v>
      </c>
      <c r="S139" s="32">
        <v>0</v>
      </c>
      <c r="T139" s="29">
        <f t="shared" si="46"/>
        <v>1238.605</v>
      </c>
      <c r="U139" s="137"/>
      <c r="V139" s="5">
        <f t="shared" si="55"/>
        <v>46.5577201044161</v>
      </c>
      <c r="X139" s="49">
        <f t="shared" si="54"/>
        <v>1.22701092169465</v>
      </c>
    </row>
    <row r="140" s="1" customFormat="true" ht="29" customHeight="true" spans="1:24">
      <c r="A140" s="21" t="s">
        <v>637</v>
      </c>
      <c r="B140" s="29">
        <v>9.86019999999849</v>
      </c>
      <c r="C140" s="29">
        <f t="shared" si="57"/>
        <v>6775.8741</v>
      </c>
      <c r="D140" s="32">
        <v>1277</v>
      </c>
      <c r="E140" s="29">
        <v>3826</v>
      </c>
      <c r="F140" s="29">
        <v>0</v>
      </c>
      <c r="G140" s="32">
        <v>1672.8741</v>
      </c>
      <c r="H140" s="29">
        <v>0</v>
      </c>
      <c r="I140" s="29">
        <v>3092.1381</v>
      </c>
      <c r="J140" s="32">
        <v>2265.9577</v>
      </c>
      <c r="K140" s="29">
        <v>549.4004</v>
      </c>
      <c r="L140" s="29">
        <v>79.3107</v>
      </c>
      <c r="M140" s="32">
        <v>0</v>
      </c>
      <c r="N140" s="29">
        <v>83.4084</v>
      </c>
      <c r="O140" s="29">
        <v>87.1119</v>
      </c>
      <c r="P140" s="32">
        <v>0</v>
      </c>
      <c r="Q140" s="29">
        <v>26.949</v>
      </c>
      <c r="R140" s="29">
        <v>0</v>
      </c>
      <c r="S140" s="32">
        <v>0</v>
      </c>
      <c r="T140" s="29">
        <f t="shared" si="46"/>
        <v>3693.5962</v>
      </c>
      <c r="U140" s="125"/>
      <c r="V140" s="5">
        <f t="shared" si="55"/>
        <v>45.5682165451129</v>
      </c>
      <c r="X140" s="49">
        <f t="shared" si="54"/>
        <v>1.65031438925706</v>
      </c>
    </row>
    <row r="141" s="1" customFormat="true" ht="29" customHeight="true" spans="1:24">
      <c r="A141" s="21" t="s">
        <v>638</v>
      </c>
      <c r="B141" s="29">
        <v>0</v>
      </c>
      <c r="C141" s="29">
        <f t="shared" si="57"/>
        <v>4639</v>
      </c>
      <c r="D141" s="32">
        <v>982</v>
      </c>
      <c r="E141" s="29">
        <v>2939</v>
      </c>
      <c r="F141" s="29">
        <v>0</v>
      </c>
      <c r="G141" s="32">
        <v>718</v>
      </c>
      <c r="H141" s="29">
        <v>0</v>
      </c>
      <c r="I141" s="29">
        <v>2535.5029</v>
      </c>
      <c r="J141" s="32">
        <v>1936.0582</v>
      </c>
      <c r="K141" s="29">
        <v>366.2244</v>
      </c>
      <c r="L141" s="29">
        <v>54.052</v>
      </c>
      <c r="M141" s="32">
        <v>0</v>
      </c>
      <c r="N141" s="29">
        <v>5.02</v>
      </c>
      <c r="O141" s="29">
        <v>109.5405</v>
      </c>
      <c r="P141" s="32">
        <v>40</v>
      </c>
      <c r="Q141" s="29">
        <v>24.6078</v>
      </c>
      <c r="R141" s="29">
        <v>0</v>
      </c>
      <c r="S141" s="32">
        <v>0</v>
      </c>
      <c r="T141" s="29">
        <f t="shared" si="46"/>
        <v>2103.4971</v>
      </c>
      <c r="U141" s="136"/>
      <c r="V141" s="5">
        <f t="shared" si="55"/>
        <v>54.6562384134512</v>
      </c>
      <c r="X141" s="49">
        <f t="shared" si="54"/>
        <v>1.54643877551866</v>
      </c>
    </row>
    <row r="142" s="1" customFormat="true" ht="29" customHeight="true" spans="1:24">
      <c r="A142" s="21" t="s">
        <v>810</v>
      </c>
      <c r="B142" s="29">
        <v>260</v>
      </c>
      <c r="C142" s="29">
        <f t="shared" si="57"/>
        <v>4556</v>
      </c>
      <c r="D142" s="32">
        <v>927</v>
      </c>
      <c r="E142" s="29">
        <v>2407</v>
      </c>
      <c r="F142" s="29">
        <v>0</v>
      </c>
      <c r="G142" s="32">
        <v>1222</v>
      </c>
      <c r="H142" s="29">
        <v>0</v>
      </c>
      <c r="I142" s="29">
        <v>2309.6007</v>
      </c>
      <c r="J142" s="32">
        <v>1539.9521</v>
      </c>
      <c r="K142" s="29">
        <v>523.9221</v>
      </c>
      <c r="L142" s="29">
        <v>91.8077</v>
      </c>
      <c r="M142" s="32">
        <v>0</v>
      </c>
      <c r="N142" s="29">
        <v>13.2788</v>
      </c>
      <c r="O142" s="29">
        <v>118.84</v>
      </c>
      <c r="P142" s="32">
        <v>0</v>
      </c>
      <c r="Q142" s="29">
        <v>21.8</v>
      </c>
      <c r="R142" s="29">
        <v>0</v>
      </c>
      <c r="S142" s="32">
        <v>0</v>
      </c>
      <c r="T142" s="29">
        <f t="shared" si="46"/>
        <v>2506.3993</v>
      </c>
      <c r="U142" s="134"/>
      <c r="V142" s="5">
        <f t="shared" si="55"/>
        <v>47.956825166113</v>
      </c>
      <c r="X142" s="49">
        <f t="shared" si="54"/>
        <v>1.44353956941561</v>
      </c>
    </row>
    <row r="143" s="1" customFormat="true" ht="29" customHeight="true" spans="1:24">
      <c r="A143" s="21" t="s">
        <v>801</v>
      </c>
      <c r="B143" s="29">
        <v>9.7115</v>
      </c>
      <c r="C143" s="29">
        <f t="shared" si="57"/>
        <v>315</v>
      </c>
      <c r="D143" s="32">
        <v>0</v>
      </c>
      <c r="E143" s="29">
        <v>315</v>
      </c>
      <c r="F143" s="29">
        <v>0</v>
      </c>
      <c r="G143" s="32">
        <v>0</v>
      </c>
      <c r="H143" s="29">
        <v>0</v>
      </c>
      <c r="I143" s="29">
        <f t="shared" ref="I143:I150" si="58">J143+K143+L143+M143+N143+O143+P143+Q143</f>
        <v>148.26</v>
      </c>
      <c r="J143" s="32">
        <v>0</v>
      </c>
      <c r="K143" s="29">
        <v>0</v>
      </c>
      <c r="L143" s="29">
        <v>0</v>
      </c>
      <c r="M143" s="32">
        <v>0</v>
      </c>
      <c r="N143" s="29">
        <v>0</v>
      </c>
      <c r="O143" s="29">
        <v>148.26</v>
      </c>
      <c r="P143" s="32"/>
      <c r="Q143" s="29"/>
      <c r="R143" s="29">
        <v>0</v>
      </c>
      <c r="S143" s="32">
        <v>0</v>
      </c>
      <c r="T143" s="29">
        <f t="shared" si="46"/>
        <v>176.4515</v>
      </c>
      <c r="U143" s="136"/>
      <c r="V143" s="5">
        <f t="shared" si="55"/>
        <v>45.6589926750361</v>
      </c>
      <c r="X143" s="49">
        <f t="shared" si="54"/>
        <v>2.12464589235127</v>
      </c>
    </row>
    <row r="144" s="1" customFormat="true" ht="29" customHeight="true" spans="1:24">
      <c r="A144" s="21" t="s">
        <v>794</v>
      </c>
      <c r="B144" s="29">
        <v>87.26</v>
      </c>
      <c r="C144" s="29">
        <f t="shared" si="57"/>
        <v>63</v>
      </c>
      <c r="D144" s="32">
        <v>0</v>
      </c>
      <c r="E144" s="29">
        <v>63</v>
      </c>
      <c r="F144" s="29">
        <v>0</v>
      </c>
      <c r="G144" s="32">
        <v>0</v>
      </c>
      <c r="H144" s="29">
        <v>0</v>
      </c>
      <c r="I144" s="29">
        <f t="shared" si="58"/>
        <v>87</v>
      </c>
      <c r="J144" s="32">
        <v>0</v>
      </c>
      <c r="K144" s="29">
        <v>0</v>
      </c>
      <c r="L144" s="29">
        <v>0</v>
      </c>
      <c r="M144" s="32">
        <v>87</v>
      </c>
      <c r="N144" s="29">
        <v>0</v>
      </c>
      <c r="O144" s="29">
        <v>0</v>
      </c>
      <c r="P144" s="32">
        <v>0</v>
      </c>
      <c r="Q144" s="29">
        <v>0</v>
      </c>
      <c r="R144" s="29">
        <v>0</v>
      </c>
      <c r="S144" s="32">
        <v>0</v>
      </c>
      <c r="T144" s="29">
        <f t="shared" si="46"/>
        <v>63.26</v>
      </c>
      <c r="U144" s="136"/>
      <c r="V144" s="5">
        <f t="shared" si="55"/>
        <v>57.8996406229203</v>
      </c>
      <c r="X144" s="49">
        <f t="shared" si="54"/>
        <v>0.724137931034483</v>
      </c>
    </row>
    <row r="145" s="7" customFormat="true" ht="29" customHeight="true" spans="1:24">
      <c r="A145" s="132" t="s">
        <v>671</v>
      </c>
      <c r="B145" s="26">
        <f t="shared" ref="B145:S145" si="59">SUM(B146:B153)</f>
        <v>1449.463</v>
      </c>
      <c r="C145" s="26">
        <f t="shared" si="59"/>
        <v>98032.1014</v>
      </c>
      <c r="D145" s="26">
        <f t="shared" si="59"/>
        <v>21366</v>
      </c>
      <c r="E145" s="26">
        <f t="shared" si="59"/>
        <v>64745</v>
      </c>
      <c r="F145" s="26">
        <f t="shared" si="59"/>
        <v>1297.9</v>
      </c>
      <c r="G145" s="26">
        <f t="shared" si="59"/>
        <v>10623.2014</v>
      </c>
      <c r="H145" s="26">
        <f t="shared" si="59"/>
        <v>0</v>
      </c>
      <c r="I145" s="26">
        <f t="shared" si="59"/>
        <v>49127.3681</v>
      </c>
      <c r="J145" s="26">
        <f t="shared" si="59"/>
        <v>25805.3778</v>
      </c>
      <c r="K145" s="26">
        <f t="shared" si="59"/>
        <v>13814.3335</v>
      </c>
      <c r="L145" s="26">
        <f t="shared" si="59"/>
        <v>3723.6163</v>
      </c>
      <c r="M145" s="26">
        <f t="shared" si="59"/>
        <v>86.6223</v>
      </c>
      <c r="N145" s="26">
        <f t="shared" si="59"/>
        <v>214.1665</v>
      </c>
      <c r="O145" s="26">
        <f t="shared" si="59"/>
        <v>4521.4084</v>
      </c>
      <c r="P145" s="26">
        <f t="shared" si="59"/>
        <v>246.88</v>
      </c>
      <c r="Q145" s="26">
        <f t="shared" si="59"/>
        <v>714.9633</v>
      </c>
      <c r="R145" s="26">
        <f t="shared" si="59"/>
        <v>0</v>
      </c>
      <c r="S145" s="26">
        <f t="shared" si="59"/>
        <v>0</v>
      </c>
      <c r="T145" s="27">
        <f t="shared" si="46"/>
        <v>50354.1963</v>
      </c>
      <c r="U145" s="123"/>
      <c r="V145" s="124">
        <f t="shared" si="55"/>
        <v>49.3833891699435</v>
      </c>
      <c r="X145" s="49">
        <f t="shared" si="54"/>
        <v>1.75281117898925</v>
      </c>
    </row>
    <row r="146" s="1" customFormat="true" ht="29" customHeight="true" spans="1:24">
      <c r="A146" s="21" t="s">
        <v>793</v>
      </c>
      <c r="B146" s="29">
        <v>107.5502</v>
      </c>
      <c r="C146" s="29">
        <f t="shared" ref="C146:C153" si="60">SUM(D146:H146)</f>
        <v>645.96</v>
      </c>
      <c r="D146" s="32">
        <v>84.96</v>
      </c>
      <c r="E146" s="29">
        <v>511</v>
      </c>
      <c r="F146" s="29">
        <v>50</v>
      </c>
      <c r="G146" s="32">
        <v>0</v>
      </c>
      <c r="H146" s="29">
        <v>0</v>
      </c>
      <c r="I146" s="29">
        <f>SUM(J146:Q146)</f>
        <v>145.2</v>
      </c>
      <c r="J146" s="32">
        <v>0</v>
      </c>
      <c r="K146" s="29">
        <v>0</v>
      </c>
      <c r="L146" s="29">
        <v>0</v>
      </c>
      <c r="M146" s="32">
        <v>0</v>
      </c>
      <c r="N146" s="29">
        <v>1</v>
      </c>
      <c r="O146" s="29">
        <f>42+102.2</f>
        <v>144.2</v>
      </c>
      <c r="P146" s="32">
        <v>0</v>
      </c>
      <c r="Q146" s="29">
        <v>0</v>
      </c>
      <c r="R146" s="29">
        <v>0</v>
      </c>
      <c r="S146" s="32">
        <v>0</v>
      </c>
      <c r="T146" s="29">
        <f t="shared" si="46"/>
        <v>608.3102</v>
      </c>
      <c r="U146" s="125"/>
      <c r="V146" s="5">
        <f t="shared" si="55"/>
        <v>19.2698121405656</v>
      </c>
      <c r="X146" s="49">
        <f t="shared" si="54"/>
        <v>4.10440771349862</v>
      </c>
    </row>
    <row r="147" s="1" customFormat="true" ht="29" customHeight="true" spans="1:24">
      <c r="A147" s="21" t="s">
        <v>641</v>
      </c>
      <c r="B147" s="29">
        <v>0</v>
      </c>
      <c r="C147" s="29">
        <f t="shared" si="60"/>
        <v>11812.6962</v>
      </c>
      <c r="D147" s="32">
        <v>2658</v>
      </c>
      <c r="E147" s="29">
        <v>8056</v>
      </c>
      <c r="F147" s="29">
        <v>133.4</v>
      </c>
      <c r="G147" s="32">
        <v>965.2962</v>
      </c>
      <c r="H147" s="29">
        <v>0</v>
      </c>
      <c r="I147" s="29">
        <v>3070.3948</v>
      </c>
      <c r="J147" s="32">
        <v>2058.852</v>
      </c>
      <c r="K147" s="29">
        <v>586.9898</v>
      </c>
      <c r="L147" s="29">
        <v>229.2105</v>
      </c>
      <c r="M147" s="32">
        <v>0</v>
      </c>
      <c r="N147" s="29">
        <v>3.6504</v>
      </c>
      <c r="O147" s="29">
        <v>191.6921</v>
      </c>
      <c r="P147" s="32">
        <v>0</v>
      </c>
      <c r="Q147" s="29">
        <v>0</v>
      </c>
      <c r="R147" s="29">
        <v>0</v>
      </c>
      <c r="S147" s="32">
        <v>0</v>
      </c>
      <c r="T147" s="29">
        <f t="shared" si="46"/>
        <v>8742.3014</v>
      </c>
      <c r="U147" s="125"/>
      <c r="V147" s="5">
        <f t="shared" si="55"/>
        <v>25.9923284914413</v>
      </c>
      <c r="X147" s="49">
        <f t="shared" si="54"/>
        <v>3.48945353867848</v>
      </c>
    </row>
    <row r="148" s="1" customFormat="true" ht="29" customHeight="true" spans="1:24">
      <c r="A148" s="21" t="s">
        <v>643</v>
      </c>
      <c r="B148" s="29">
        <v>368.6128</v>
      </c>
      <c r="C148" s="29">
        <f t="shared" si="60"/>
        <v>17828.8952</v>
      </c>
      <c r="D148" s="32">
        <v>3911</v>
      </c>
      <c r="E148" s="29">
        <v>11847</v>
      </c>
      <c r="F148" s="29">
        <v>234.5</v>
      </c>
      <c r="G148" s="32">
        <v>1836.3952</v>
      </c>
      <c r="H148" s="29">
        <v>0</v>
      </c>
      <c r="I148" s="29">
        <f t="shared" si="58"/>
        <v>9664.213</v>
      </c>
      <c r="J148" s="32">
        <v>4972.6563</v>
      </c>
      <c r="K148" s="29">
        <v>2900.5475</v>
      </c>
      <c r="L148" s="29">
        <v>791.0178</v>
      </c>
      <c r="M148" s="32">
        <v>38.37</v>
      </c>
      <c r="N148" s="29">
        <v>64.56</v>
      </c>
      <c r="O148" s="29">
        <v>784.756</v>
      </c>
      <c r="P148" s="32">
        <v>21</v>
      </c>
      <c r="Q148" s="29">
        <v>91.3054</v>
      </c>
      <c r="R148" s="29">
        <v>0</v>
      </c>
      <c r="S148" s="32">
        <v>0</v>
      </c>
      <c r="T148" s="29">
        <f t="shared" si="46"/>
        <v>8533.295</v>
      </c>
      <c r="U148" s="125"/>
      <c r="V148" s="5">
        <f t="shared" si="55"/>
        <v>53.107343049389</v>
      </c>
      <c r="X148" s="49">
        <f t="shared" si="54"/>
        <v>1.63055181006462</v>
      </c>
    </row>
    <row r="149" s="1" customFormat="true" ht="29" customHeight="true" spans="1:24">
      <c r="A149" s="21" t="s">
        <v>642</v>
      </c>
      <c r="B149" s="29">
        <v>0</v>
      </c>
      <c r="C149" s="29">
        <f t="shared" si="60"/>
        <v>20347.5</v>
      </c>
      <c r="D149" s="32">
        <f>4209+327</f>
        <v>4536</v>
      </c>
      <c r="E149" s="29">
        <v>13748</v>
      </c>
      <c r="F149" s="29">
        <v>263.5</v>
      </c>
      <c r="G149" s="32">
        <v>1800</v>
      </c>
      <c r="H149" s="29">
        <v>0</v>
      </c>
      <c r="I149" s="29">
        <f t="shared" si="58"/>
        <v>11399.3281</v>
      </c>
      <c r="J149" s="32">
        <v>6358.5862</v>
      </c>
      <c r="K149" s="29">
        <v>2931.7228</v>
      </c>
      <c r="L149" s="29">
        <v>633.9295</v>
      </c>
      <c r="M149" s="32">
        <v>38.2423</v>
      </c>
      <c r="N149" s="29">
        <v>10.2741</v>
      </c>
      <c r="O149" s="29">
        <v>1207.8969</v>
      </c>
      <c r="P149" s="32">
        <v>34</v>
      </c>
      <c r="Q149" s="29">
        <v>184.6763</v>
      </c>
      <c r="R149" s="29">
        <v>0</v>
      </c>
      <c r="S149" s="32">
        <v>0</v>
      </c>
      <c r="T149" s="29">
        <f t="shared" si="46"/>
        <v>8948.1719</v>
      </c>
      <c r="U149" s="125"/>
      <c r="V149" s="5">
        <f t="shared" si="55"/>
        <v>56.0232367612729</v>
      </c>
      <c r="X149" s="49">
        <f t="shared" si="54"/>
        <v>1.60395418393124</v>
      </c>
    </row>
    <row r="150" s="1" customFormat="true" ht="29" customHeight="true" spans="1:24">
      <c r="A150" s="21" t="s">
        <v>290</v>
      </c>
      <c r="B150" s="29">
        <v>973.299999999998</v>
      </c>
      <c r="C150" s="29">
        <f t="shared" si="60"/>
        <v>25290.51</v>
      </c>
      <c r="D150" s="32">
        <v>4711</v>
      </c>
      <c r="E150" s="29">
        <v>14284</v>
      </c>
      <c r="F150" s="29">
        <v>274</v>
      </c>
      <c r="G150" s="32">
        <v>6021.51</v>
      </c>
      <c r="H150" s="29">
        <v>0</v>
      </c>
      <c r="I150" s="29">
        <f t="shared" si="58"/>
        <v>10802.58</v>
      </c>
      <c r="J150" s="32">
        <v>5733.84</v>
      </c>
      <c r="K150" s="29">
        <v>3041.6</v>
      </c>
      <c r="L150" s="29">
        <v>558.78</v>
      </c>
      <c r="M150" s="32">
        <v>9.2</v>
      </c>
      <c r="N150" s="29">
        <v>57.3</v>
      </c>
      <c r="O150" s="29">
        <v>927.5</v>
      </c>
      <c r="P150" s="32">
        <v>160.38</v>
      </c>
      <c r="Q150" s="29">
        <v>313.98</v>
      </c>
      <c r="R150" s="29">
        <v>0</v>
      </c>
      <c r="S150" s="32">
        <v>0</v>
      </c>
      <c r="T150" s="29">
        <f t="shared" si="46"/>
        <v>15461.23</v>
      </c>
      <c r="U150" s="125"/>
      <c r="V150" s="5">
        <f t="shared" si="55"/>
        <v>41.1310468663914</v>
      </c>
      <c r="X150" s="49">
        <f t="shared" si="54"/>
        <v>1.75837623975013</v>
      </c>
    </row>
    <row r="151" s="1" customFormat="true" ht="29" customHeight="true" spans="1:24">
      <c r="A151" s="21" t="s">
        <v>292</v>
      </c>
      <c r="B151" s="29">
        <v>0</v>
      </c>
      <c r="C151" s="29">
        <f t="shared" si="60"/>
        <v>19398.1</v>
      </c>
      <c r="D151" s="32">
        <f>4397+342</f>
        <v>4739</v>
      </c>
      <c r="E151" s="29">
        <v>14368</v>
      </c>
      <c r="F151" s="29">
        <v>291.1</v>
      </c>
      <c r="G151" s="32">
        <v>0</v>
      </c>
      <c r="H151" s="29">
        <v>0</v>
      </c>
      <c r="I151" s="29">
        <f>+J151+K151+L151+M151+N151+O151+P151+Q151</f>
        <v>11769.1304</v>
      </c>
      <c r="J151" s="32">
        <f>932.9564+931.5458+930.89+926.3819+919.3734+906.8147</f>
        <v>5547.9622</v>
      </c>
      <c r="K151" s="29">
        <f>616.5274+635.2732+624.5344+611.6704+596.5011+603.5868</f>
        <v>3688.0933</v>
      </c>
      <c r="L151" s="29">
        <f>227.4075+214.3695+212.293+214.8765+213.0315+229.38</f>
        <v>1311.358</v>
      </c>
      <c r="M151" s="32">
        <v>0</v>
      </c>
      <c r="N151" s="29">
        <v>48.1896</v>
      </c>
      <c r="O151" s="29">
        <v>1037.32</v>
      </c>
      <c r="P151" s="32">
        <v>31.5</v>
      </c>
      <c r="Q151" s="29">
        <f>86.0079+18.6994</f>
        <v>104.7073</v>
      </c>
      <c r="R151" s="29">
        <v>0</v>
      </c>
      <c r="S151" s="32">
        <v>0</v>
      </c>
      <c r="T151" s="29">
        <f t="shared" si="46"/>
        <v>7628.9696</v>
      </c>
      <c r="U151" s="125"/>
      <c r="V151" s="5">
        <f t="shared" si="55"/>
        <v>60.6715626788191</v>
      </c>
      <c r="X151" s="49">
        <f t="shared" si="54"/>
        <v>1.62348443348032</v>
      </c>
    </row>
    <row r="152" s="1" customFormat="true" ht="29" customHeight="true" spans="1:24">
      <c r="A152" s="21" t="s">
        <v>640</v>
      </c>
      <c r="B152" s="29">
        <v>0</v>
      </c>
      <c r="C152" s="29">
        <f t="shared" si="60"/>
        <v>1859.96</v>
      </c>
      <c r="D152" s="32">
        <f>458.14+40.12</f>
        <v>498.26</v>
      </c>
      <c r="E152" s="29">
        <v>1325</v>
      </c>
      <c r="F152" s="29">
        <v>36.7</v>
      </c>
      <c r="G152" s="32">
        <v>0</v>
      </c>
      <c r="H152" s="29">
        <v>0</v>
      </c>
      <c r="I152" s="29">
        <f>J152+K152+L152+M152+N152+O152+P152+Q152</f>
        <v>1642.9918</v>
      </c>
      <c r="J152" s="32">
        <v>798.7611</v>
      </c>
      <c r="K152" s="29">
        <v>505.1801</v>
      </c>
      <c r="L152" s="29">
        <v>132.7705</v>
      </c>
      <c r="M152" s="32">
        <v>0</v>
      </c>
      <c r="N152" s="29">
        <v>25.3624</v>
      </c>
      <c r="O152" s="29">
        <v>166.6134</v>
      </c>
      <c r="P152" s="32">
        <v>0</v>
      </c>
      <c r="Q152" s="29">
        <f>13.6716+0.6327</f>
        <v>14.3043</v>
      </c>
      <c r="R152" s="29">
        <v>0</v>
      </c>
      <c r="S152" s="32">
        <v>0</v>
      </c>
      <c r="T152" s="29">
        <f t="shared" si="46"/>
        <v>216.9682</v>
      </c>
      <c r="U152" s="125"/>
      <c r="V152" s="5">
        <f t="shared" si="55"/>
        <v>88.3347921460677</v>
      </c>
      <c r="X152" s="49">
        <f t="shared" si="54"/>
        <v>1.10971947638448</v>
      </c>
    </row>
    <row r="153" s="1" customFormat="true" ht="29" customHeight="true" spans="1:24">
      <c r="A153" s="21" t="s">
        <v>598</v>
      </c>
      <c r="B153" s="29">
        <v>0</v>
      </c>
      <c r="C153" s="29">
        <f t="shared" si="60"/>
        <v>848.48</v>
      </c>
      <c r="D153" s="32">
        <f>17.88+209.9</f>
        <v>227.78</v>
      </c>
      <c r="E153" s="29">
        <v>606</v>
      </c>
      <c r="F153" s="29">
        <v>14.7</v>
      </c>
      <c r="G153" s="32">
        <v>0</v>
      </c>
      <c r="H153" s="29">
        <v>0</v>
      </c>
      <c r="I153" s="29">
        <f>SUM(J153:Q153)</f>
        <v>633.53</v>
      </c>
      <c r="J153" s="32">
        <v>334.72</v>
      </c>
      <c r="K153" s="29">
        <v>160.2</v>
      </c>
      <c r="L153" s="29">
        <v>66.55</v>
      </c>
      <c r="M153" s="32">
        <v>0.81</v>
      </c>
      <c r="N153" s="29">
        <v>3.83</v>
      </c>
      <c r="O153" s="29">
        <v>61.43</v>
      </c>
      <c r="P153" s="32">
        <v>0</v>
      </c>
      <c r="Q153" s="29">
        <v>5.99</v>
      </c>
      <c r="R153" s="29">
        <v>0</v>
      </c>
      <c r="S153" s="32">
        <v>0</v>
      </c>
      <c r="T153" s="29">
        <f t="shared" si="46"/>
        <v>214.95</v>
      </c>
      <c r="U153" s="125"/>
      <c r="V153" s="5">
        <f t="shared" si="55"/>
        <v>74.666462379785</v>
      </c>
      <c r="X153" s="49">
        <f t="shared" si="54"/>
        <v>1.31608605748741</v>
      </c>
    </row>
    <row r="154" s="7" customFormat="true" ht="29" customHeight="true" spans="1:24">
      <c r="A154" s="20" t="s">
        <v>19</v>
      </c>
      <c r="B154" s="26">
        <f t="shared" ref="B154:S154" si="61">SUM(B155:B164)</f>
        <v>141.64</v>
      </c>
      <c r="C154" s="26">
        <f t="shared" si="61"/>
        <v>87014.28556</v>
      </c>
      <c r="D154" s="26">
        <f t="shared" si="61"/>
        <v>11391</v>
      </c>
      <c r="E154" s="26">
        <f t="shared" si="61"/>
        <v>25813</v>
      </c>
      <c r="F154" s="26">
        <f t="shared" si="61"/>
        <v>2485.82</v>
      </c>
      <c r="G154" s="26">
        <f t="shared" si="61"/>
        <v>47324.46556</v>
      </c>
      <c r="H154" s="26">
        <f t="shared" si="61"/>
        <v>0</v>
      </c>
      <c r="I154" s="26">
        <f t="shared" si="61"/>
        <v>42726.017523</v>
      </c>
      <c r="J154" s="26">
        <f t="shared" si="61"/>
        <v>24156.1966</v>
      </c>
      <c r="K154" s="26">
        <f t="shared" si="61"/>
        <v>13486.1625</v>
      </c>
      <c r="L154" s="26">
        <f t="shared" si="61"/>
        <v>1326.12674</v>
      </c>
      <c r="M154" s="26">
        <f t="shared" si="61"/>
        <v>305.512828</v>
      </c>
      <c r="N154" s="26">
        <f t="shared" si="61"/>
        <v>87.021775</v>
      </c>
      <c r="O154" s="26">
        <f t="shared" si="61"/>
        <v>1627.31112</v>
      </c>
      <c r="P154" s="26">
        <f t="shared" si="61"/>
        <v>89.21416</v>
      </c>
      <c r="Q154" s="26">
        <f t="shared" si="61"/>
        <v>1648.4718</v>
      </c>
      <c r="R154" s="26">
        <f t="shared" si="61"/>
        <v>0</v>
      </c>
      <c r="S154" s="26">
        <f t="shared" si="61"/>
        <v>0</v>
      </c>
      <c r="T154" s="27">
        <f t="shared" si="46"/>
        <v>44429.908037</v>
      </c>
      <c r="U154" s="123"/>
      <c r="V154" s="124">
        <f t="shared" si="55"/>
        <v>49.0225044923497</v>
      </c>
      <c r="X154" s="49">
        <f t="shared" si="54"/>
        <v>0.870757495242157</v>
      </c>
    </row>
    <row r="155" s="1" customFormat="true" ht="29" customHeight="true" spans="1:24">
      <c r="A155" s="21" t="s">
        <v>793</v>
      </c>
      <c r="B155" s="29">
        <v>64.9</v>
      </c>
      <c r="C155" s="29">
        <v>612.2</v>
      </c>
      <c r="D155" s="32">
        <v>10.33</v>
      </c>
      <c r="E155" s="29">
        <v>28.71</v>
      </c>
      <c r="F155" s="29">
        <v>573.16</v>
      </c>
      <c r="G155" s="32">
        <v>0</v>
      </c>
      <c r="H155" s="29">
        <v>0</v>
      </c>
      <c r="I155" s="29">
        <v>198.1713</v>
      </c>
      <c r="J155" s="32">
        <v>76.7557</v>
      </c>
      <c r="K155" s="29">
        <v>0</v>
      </c>
      <c r="L155" s="29">
        <v>0</v>
      </c>
      <c r="M155" s="32">
        <v>37.75</v>
      </c>
      <c r="N155" s="29">
        <v>0</v>
      </c>
      <c r="O155" s="29">
        <v>79.8656</v>
      </c>
      <c r="P155" s="32">
        <v>0</v>
      </c>
      <c r="Q155" s="29">
        <v>3.8</v>
      </c>
      <c r="R155" s="29">
        <v>0</v>
      </c>
      <c r="S155" s="32">
        <v>0</v>
      </c>
      <c r="T155" s="29">
        <v>478.9287</v>
      </c>
      <c r="U155" s="125"/>
      <c r="V155" s="5">
        <f t="shared" si="55"/>
        <v>29.2676561807709</v>
      </c>
      <c r="X155" s="49">
        <f t="shared" si="54"/>
        <v>0.197001281214787</v>
      </c>
    </row>
    <row r="156" s="1" customFormat="true" ht="29" customHeight="true" spans="1:24">
      <c r="A156" s="21" t="s">
        <v>195</v>
      </c>
      <c r="B156" s="29">
        <v>52.15</v>
      </c>
      <c r="C156" s="29">
        <v>1982.02</v>
      </c>
      <c r="D156" s="32">
        <v>260</v>
      </c>
      <c r="E156" s="29">
        <v>21.79</v>
      </c>
      <c r="F156" s="29">
        <v>328</v>
      </c>
      <c r="G156" s="32">
        <v>1372.23</v>
      </c>
      <c r="H156" s="29">
        <v>0</v>
      </c>
      <c r="I156" s="29">
        <v>965.98282</v>
      </c>
      <c r="J156" s="32">
        <v>502.2992</v>
      </c>
      <c r="K156" s="29">
        <v>168.0025</v>
      </c>
      <c r="L156" s="29">
        <v>54.79872</v>
      </c>
      <c r="M156" s="32">
        <v>148.94</v>
      </c>
      <c r="N156" s="29">
        <v>4.1185</v>
      </c>
      <c r="O156" s="29">
        <v>59.5339</v>
      </c>
      <c r="P156" s="32">
        <v>0</v>
      </c>
      <c r="Q156" s="29">
        <v>28.29</v>
      </c>
      <c r="R156" s="29">
        <v>0</v>
      </c>
      <c r="S156" s="32">
        <v>0</v>
      </c>
      <c r="T156" s="29">
        <v>1068.18718</v>
      </c>
      <c r="U156" s="125"/>
      <c r="V156" s="5">
        <f t="shared" si="55"/>
        <v>47.4878117364822</v>
      </c>
      <c r="X156" s="49">
        <f t="shared" si="54"/>
        <v>0.291713262560922</v>
      </c>
    </row>
    <row r="157" s="1" customFormat="true" ht="29" customHeight="true" spans="1:24">
      <c r="A157" s="21" t="s">
        <v>196</v>
      </c>
      <c r="B157" s="29">
        <v>6.45</v>
      </c>
      <c r="C157" s="29">
        <f>D157+E157+F157+G157</f>
        <v>1524.58</v>
      </c>
      <c r="D157" s="32">
        <f>159+2+12</f>
        <v>173</v>
      </c>
      <c r="E157" s="29">
        <v>16.34</v>
      </c>
      <c r="F157" s="29">
        <v>19.82</v>
      </c>
      <c r="G157" s="32">
        <v>1315.42</v>
      </c>
      <c r="H157" s="29">
        <v>0</v>
      </c>
      <c r="I157" s="29">
        <v>632.364</v>
      </c>
      <c r="J157" s="32">
        <v>362.442</v>
      </c>
      <c r="K157" s="29">
        <v>156.9916</v>
      </c>
      <c r="L157" s="29">
        <v>23.4166</v>
      </c>
      <c r="M157" s="32">
        <v>51.1592</v>
      </c>
      <c r="N157" s="29">
        <v>5.4746</v>
      </c>
      <c r="O157" s="29">
        <v>13.68</v>
      </c>
      <c r="P157" s="32">
        <v>0</v>
      </c>
      <c r="Q157" s="29">
        <v>19.2</v>
      </c>
      <c r="R157" s="29">
        <v>0</v>
      </c>
      <c r="S157" s="32">
        <v>0</v>
      </c>
      <c r="T157" s="29">
        <f>B157+C157-I157</f>
        <v>898.666</v>
      </c>
      <c r="U157" s="125"/>
      <c r="V157" s="5">
        <f t="shared" si="55"/>
        <v>41.3031749867736</v>
      </c>
      <c r="X157" s="49">
        <f t="shared" si="54"/>
        <v>0.299416159047637</v>
      </c>
    </row>
    <row r="158" s="1" customFormat="true" ht="29" customHeight="true" spans="1:24">
      <c r="A158" s="21" t="s">
        <v>198</v>
      </c>
      <c r="B158" s="29">
        <v>0</v>
      </c>
      <c r="C158" s="29">
        <v>8191.04</v>
      </c>
      <c r="D158" s="32">
        <v>1150</v>
      </c>
      <c r="E158" s="29">
        <v>100.6</v>
      </c>
      <c r="F158" s="29">
        <v>171.54</v>
      </c>
      <c r="G158" s="32">
        <v>6768.9</v>
      </c>
      <c r="H158" s="29">
        <v>0</v>
      </c>
      <c r="I158" s="29">
        <v>4237.27</v>
      </c>
      <c r="J158" s="32">
        <v>2237.96</v>
      </c>
      <c r="K158" s="29">
        <v>1524.49</v>
      </c>
      <c r="L158" s="29">
        <v>146.05</v>
      </c>
      <c r="M158" s="32">
        <v>16.1</v>
      </c>
      <c r="N158" s="29">
        <v>9.88</v>
      </c>
      <c r="O158" s="29">
        <v>138.69</v>
      </c>
      <c r="P158" s="32">
        <v>0</v>
      </c>
      <c r="Q158" s="29">
        <v>164.1</v>
      </c>
      <c r="R158" s="29">
        <v>0</v>
      </c>
      <c r="S158" s="32">
        <v>0</v>
      </c>
      <c r="T158" s="29">
        <v>3953.77</v>
      </c>
      <c r="U158" s="125"/>
      <c r="V158" s="5">
        <f t="shared" si="55"/>
        <v>51.7305494784545</v>
      </c>
      <c r="X158" s="49">
        <f t="shared" si="54"/>
        <v>0.295142863211454</v>
      </c>
    </row>
    <row r="159" s="1" customFormat="true" ht="29" customHeight="true" spans="1:24">
      <c r="A159" s="21" t="s">
        <v>197</v>
      </c>
      <c r="B159" s="29">
        <v>0</v>
      </c>
      <c r="C159" s="29">
        <v>10547.46</v>
      </c>
      <c r="D159" s="32">
        <v>1132</v>
      </c>
      <c r="E159" s="29">
        <v>99.2</v>
      </c>
      <c r="F159" s="29">
        <v>168.92</v>
      </c>
      <c r="G159" s="32">
        <v>9147.34</v>
      </c>
      <c r="H159" s="29">
        <v>0</v>
      </c>
      <c r="I159" s="29">
        <v>4536.25914</v>
      </c>
      <c r="J159" s="32">
        <v>2865.5637</v>
      </c>
      <c r="K159" s="29">
        <v>1090.0583</v>
      </c>
      <c r="L159" s="29">
        <v>156.81174</v>
      </c>
      <c r="M159" s="32">
        <v>0</v>
      </c>
      <c r="N159" s="29">
        <v>21.9232</v>
      </c>
      <c r="O159" s="29">
        <v>170.3804</v>
      </c>
      <c r="P159" s="32">
        <v>0</v>
      </c>
      <c r="Q159" s="29">
        <v>231.5218</v>
      </c>
      <c r="R159" s="29">
        <v>0</v>
      </c>
      <c r="S159" s="32">
        <v>0</v>
      </c>
      <c r="T159" s="29">
        <v>6011.20086</v>
      </c>
      <c r="U159" s="125"/>
      <c r="V159" s="5">
        <f t="shared" si="55"/>
        <v>43.0080715167443</v>
      </c>
      <c r="X159" s="49">
        <f t="shared" si="54"/>
        <v>0.271413065700651</v>
      </c>
    </row>
    <row r="160" s="1" customFormat="true" ht="29" customHeight="true" spans="1:24">
      <c r="A160" s="21" t="s">
        <v>199</v>
      </c>
      <c r="B160" s="29">
        <v>0</v>
      </c>
      <c r="C160" s="29">
        <v>13262.98</v>
      </c>
      <c r="D160" s="32">
        <v>1756</v>
      </c>
      <c r="E160" s="29">
        <v>5187</v>
      </c>
      <c r="F160" s="29">
        <v>256.3</v>
      </c>
      <c r="G160" s="32">
        <v>6063.68</v>
      </c>
      <c r="H160" s="29">
        <v>0</v>
      </c>
      <c r="I160" s="29">
        <v>6830.68996</v>
      </c>
      <c r="J160" s="32">
        <v>3878.9762</v>
      </c>
      <c r="K160" s="29">
        <v>2216.9846</v>
      </c>
      <c r="L160" s="29">
        <v>278.77296</v>
      </c>
      <c r="M160" s="32">
        <v>13.99</v>
      </c>
      <c r="N160" s="29">
        <v>6.5062</v>
      </c>
      <c r="O160" s="29">
        <v>191.64</v>
      </c>
      <c r="P160" s="32">
        <v>0</v>
      </c>
      <c r="Q160" s="29">
        <v>243.82</v>
      </c>
      <c r="R160" s="29">
        <v>0</v>
      </c>
      <c r="S160" s="32">
        <v>0</v>
      </c>
      <c r="T160" s="29">
        <v>6432.29004</v>
      </c>
      <c r="U160" s="125"/>
      <c r="V160" s="5">
        <f t="shared" si="55"/>
        <v>51.5019246051792</v>
      </c>
      <c r="X160" s="49">
        <f t="shared" si="54"/>
        <v>1.01644197594353</v>
      </c>
    </row>
    <row r="161" s="1" customFormat="true" ht="29" customHeight="true" spans="1:24">
      <c r="A161" s="21" t="s">
        <v>205</v>
      </c>
      <c r="B161" s="29">
        <v>0</v>
      </c>
      <c r="C161" s="29">
        <v>11747.1</v>
      </c>
      <c r="D161" s="32">
        <v>1528</v>
      </c>
      <c r="E161" s="29">
        <v>4508</v>
      </c>
      <c r="F161" s="29">
        <v>211.1</v>
      </c>
      <c r="G161" s="32">
        <v>5500</v>
      </c>
      <c r="H161" s="29">
        <v>0</v>
      </c>
      <c r="I161" s="29">
        <v>5917.262643</v>
      </c>
      <c r="J161" s="32">
        <v>2593.9898</v>
      </c>
      <c r="K161" s="29">
        <v>2681.674</v>
      </c>
      <c r="L161" s="29">
        <v>278.73232</v>
      </c>
      <c r="M161" s="32">
        <v>0.729448</v>
      </c>
      <c r="N161" s="29">
        <v>7.978775</v>
      </c>
      <c r="O161" s="29">
        <v>56.9483</v>
      </c>
      <c r="P161" s="32">
        <v>86.73</v>
      </c>
      <c r="Q161" s="29">
        <v>210.48</v>
      </c>
      <c r="R161" s="29">
        <v>0</v>
      </c>
      <c r="S161" s="32">
        <v>0</v>
      </c>
      <c r="T161" s="29">
        <v>5829.837357</v>
      </c>
      <c r="U161" s="125"/>
      <c r="V161" s="5">
        <f t="shared" si="55"/>
        <v>50.3721143346017</v>
      </c>
      <c r="X161" s="49">
        <f t="shared" si="54"/>
        <v>1.02006626444754</v>
      </c>
    </row>
    <row r="162" s="1" customFormat="true" ht="29" customHeight="true" spans="1:24">
      <c r="A162" s="21" t="s">
        <v>201</v>
      </c>
      <c r="B162" s="29">
        <v>0</v>
      </c>
      <c r="C162" s="29">
        <v>13465.0157</v>
      </c>
      <c r="D162" s="32">
        <v>1794</v>
      </c>
      <c r="E162" s="29">
        <v>5294</v>
      </c>
      <c r="F162" s="29">
        <v>257.44</v>
      </c>
      <c r="G162" s="32">
        <v>6119.5757</v>
      </c>
      <c r="H162" s="29">
        <v>0</v>
      </c>
      <c r="I162" s="29">
        <v>6676.203993</v>
      </c>
      <c r="J162" s="32">
        <v>4135.5286</v>
      </c>
      <c r="K162" s="29">
        <v>2003.7561</v>
      </c>
      <c r="L162" s="29">
        <v>144.10572</v>
      </c>
      <c r="M162" s="32">
        <v>26.909873</v>
      </c>
      <c r="N162" s="29">
        <v>0</v>
      </c>
      <c r="O162" s="29">
        <v>109.0637</v>
      </c>
      <c r="P162" s="32">
        <v>0</v>
      </c>
      <c r="Q162" s="29">
        <v>256.84</v>
      </c>
      <c r="R162" s="29">
        <v>0</v>
      </c>
      <c r="S162" s="32">
        <v>0</v>
      </c>
      <c r="T162" s="29">
        <v>6788.811707</v>
      </c>
      <c r="U162" s="125"/>
      <c r="V162" s="5">
        <f t="shared" si="55"/>
        <v>49.5818507883359</v>
      </c>
      <c r="X162" s="49">
        <f t="shared" si="54"/>
        <v>1.0616811600472</v>
      </c>
    </row>
    <row r="163" s="1" customFormat="true" ht="29" customHeight="true" spans="1:24">
      <c r="A163" s="21" t="s">
        <v>203</v>
      </c>
      <c r="B163" s="29">
        <v>18.14</v>
      </c>
      <c r="C163" s="29">
        <f>D163+E163+F163+G163+H163</f>
        <v>25353.19986</v>
      </c>
      <c r="D163" s="32">
        <v>3572</v>
      </c>
      <c r="E163" s="29">
        <v>10549</v>
      </c>
      <c r="F163" s="29">
        <v>496.28</v>
      </c>
      <c r="G163" s="32">
        <v>10735.91986</v>
      </c>
      <c r="H163" s="29">
        <v>0</v>
      </c>
      <c r="I163" s="29">
        <f t="shared" ref="I163:I176" si="62">J163+K163+L163+M163+N163+O163+P163+Q163</f>
        <v>12602.13768</v>
      </c>
      <c r="J163" s="32">
        <v>7442.0279</v>
      </c>
      <c r="K163" s="29">
        <v>3617.4554</v>
      </c>
      <c r="L163" s="29">
        <v>239.62028</v>
      </c>
      <c r="M163" s="32">
        <v>0</v>
      </c>
      <c r="N163" s="29">
        <v>20.7955</v>
      </c>
      <c r="O163" s="29">
        <v>795.0986</v>
      </c>
      <c r="P163" s="32">
        <v>0</v>
      </c>
      <c r="Q163" s="29">
        <v>487.14</v>
      </c>
      <c r="R163" s="29">
        <v>0</v>
      </c>
      <c r="S163" s="32">
        <v>0</v>
      </c>
      <c r="T163" s="29">
        <f t="shared" ref="T163:T193" si="63">B163+C163-I163-R163-S163</f>
        <v>12769.20218</v>
      </c>
      <c r="U163" s="125"/>
      <c r="V163" s="5">
        <f t="shared" si="55"/>
        <v>49.6707613769673</v>
      </c>
      <c r="X163" s="49">
        <f t="shared" si="54"/>
        <v>1.12052418078327</v>
      </c>
    </row>
    <row r="164" s="1" customFormat="true" ht="29" customHeight="true" spans="1:24">
      <c r="A164" s="21" t="s">
        <v>598</v>
      </c>
      <c r="B164" s="29">
        <v>0</v>
      </c>
      <c r="C164" s="29">
        <v>328.69</v>
      </c>
      <c r="D164" s="32">
        <v>15.67</v>
      </c>
      <c r="E164" s="29">
        <v>8.36</v>
      </c>
      <c r="F164" s="29">
        <v>3.26</v>
      </c>
      <c r="G164" s="32">
        <v>301.4</v>
      </c>
      <c r="H164" s="29">
        <v>0</v>
      </c>
      <c r="I164" s="29">
        <v>129.675987</v>
      </c>
      <c r="J164" s="32">
        <v>60.6535</v>
      </c>
      <c r="K164" s="29">
        <v>26.75</v>
      </c>
      <c r="L164" s="29">
        <v>3.8184</v>
      </c>
      <c r="M164" s="32">
        <v>9.934307</v>
      </c>
      <c r="N164" s="29">
        <v>10.345</v>
      </c>
      <c r="O164" s="29">
        <v>12.41062</v>
      </c>
      <c r="P164" s="32">
        <v>2.48416</v>
      </c>
      <c r="Q164" s="29">
        <v>3.28</v>
      </c>
      <c r="R164" s="29">
        <v>0</v>
      </c>
      <c r="S164" s="32">
        <v>0</v>
      </c>
      <c r="T164" s="29">
        <v>199.014013</v>
      </c>
      <c r="U164" s="125"/>
      <c r="V164" s="5">
        <f t="shared" si="55"/>
        <v>39.4523675803949</v>
      </c>
      <c r="X164" s="49">
        <f t="shared" si="54"/>
        <v>0.185308016973104</v>
      </c>
    </row>
    <row r="165" s="7" customFormat="true" ht="29" customHeight="true" spans="1:24">
      <c r="A165" s="20" t="s">
        <v>672</v>
      </c>
      <c r="B165" s="27">
        <f t="shared" ref="B165:S165" si="64">SUM(B166:B176)</f>
        <v>6930.275777</v>
      </c>
      <c r="C165" s="27">
        <f t="shared" si="64"/>
        <v>87870.133922</v>
      </c>
      <c r="D165" s="27">
        <f t="shared" si="64"/>
        <v>13229</v>
      </c>
      <c r="E165" s="27">
        <f t="shared" si="64"/>
        <v>41514</v>
      </c>
      <c r="F165" s="27">
        <f t="shared" si="64"/>
        <v>2981</v>
      </c>
      <c r="G165" s="27">
        <f t="shared" si="64"/>
        <v>30146.133922</v>
      </c>
      <c r="H165" s="27">
        <f t="shared" si="64"/>
        <v>0</v>
      </c>
      <c r="I165" s="27">
        <f t="shared" si="64"/>
        <v>42328.466397</v>
      </c>
      <c r="J165" s="27">
        <f t="shared" si="64"/>
        <v>23963.6857</v>
      </c>
      <c r="K165" s="27">
        <f t="shared" si="64"/>
        <v>12827.178212</v>
      </c>
      <c r="L165" s="27">
        <f t="shared" si="64"/>
        <v>2352.23514</v>
      </c>
      <c r="M165" s="27">
        <f t="shared" si="64"/>
        <v>400.875154</v>
      </c>
      <c r="N165" s="27">
        <f t="shared" si="64"/>
        <v>310.181731</v>
      </c>
      <c r="O165" s="27">
        <f t="shared" si="64"/>
        <v>2318.5425</v>
      </c>
      <c r="P165" s="27">
        <f t="shared" si="64"/>
        <v>146.28726</v>
      </c>
      <c r="Q165" s="27">
        <f t="shared" si="64"/>
        <v>9.4807</v>
      </c>
      <c r="R165" s="27">
        <f t="shared" si="64"/>
        <v>0</v>
      </c>
      <c r="S165" s="27">
        <f t="shared" si="64"/>
        <v>5134.0997</v>
      </c>
      <c r="T165" s="27">
        <f t="shared" si="63"/>
        <v>47337.843602</v>
      </c>
      <c r="U165" s="123"/>
      <c r="V165" s="124">
        <f t="shared" si="55"/>
        <v>44.6500880443415</v>
      </c>
      <c r="X165" s="49">
        <f t="shared" si="54"/>
        <v>1.29329041800295</v>
      </c>
    </row>
    <row r="166" s="1" customFormat="true" ht="29" customHeight="true" spans="1:24">
      <c r="A166" s="21" t="s">
        <v>645</v>
      </c>
      <c r="B166" s="29">
        <v>109.1197</v>
      </c>
      <c r="C166" s="29">
        <f t="shared" ref="C166:C176" si="65">SUM(D166:H166)</f>
        <v>10324.9</v>
      </c>
      <c r="D166" s="32">
        <v>1035</v>
      </c>
      <c r="E166" s="29">
        <v>3327</v>
      </c>
      <c r="F166" s="29">
        <v>270.26</v>
      </c>
      <c r="G166" s="32">
        <v>5692.64</v>
      </c>
      <c r="H166" s="29">
        <v>0</v>
      </c>
      <c r="I166" s="29">
        <f t="shared" si="62"/>
        <v>4670.482739</v>
      </c>
      <c r="J166" s="32">
        <v>2648.182</v>
      </c>
      <c r="K166" s="29">
        <v>1333.4209</v>
      </c>
      <c r="L166" s="29">
        <v>301.28112</v>
      </c>
      <c r="M166" s="32">
        <v>15</v>
      </c>
      <c r="N166" s="29">
        <v>88.486119</v>
      </c>
      <c r="O166" s="29">
        <v>284.1126</v>
      </c>
      <c r="P166" s="32">
        <v>0</v>
      </c>
      <c r="Q166" s="29">
        <v>0</v>
      </c>
      <c r="R166" s="29">
        <v>0</v>
      </c>
      <c r="S166" s="32">
        <v>109.1197</v>
      </c>
      <c r="T166" s="29">
        <f t="shared" si="63"/>
        <v>5654.417261</v>
      </c>
      <c r="U166" s="125"/>
      <c r="V166" s="5">
        <f t="shared" si="55"/>
        <v>44.7620655632843</v>
      </c>
      <c r="X166" s="49">
        <f t="shared" si="54"/>
        <v>0.93395056651766</v>
      </c>
    </row>
    <row r="167" s="1" customFormat="true" ht="29" customHeight="true" spans="1:24">
      <c r="A167" s="21" t="s">
        <v>646</v>
      </c>
      <c r="B167" s="29">
        <v>0</v>
      </c>
      <c r="C167" s="29">
        <f t="shared" si="65"/>
        <v>14225.21</v>
      </c>
      <c r="D167" s="32">
        <v>2340</v>
      </c>
      <c r="E167" s="29">
        <v>7606</v>
      </c>
      <c r="F167" s="29">
        <v>470.21</v>
      </c>
      <c r="G167" s="32">
        <v>3809</v>
      </c>
      <c r="H167" s="29">
        <v>0</v>
      </c>
      <c r="I167" s="29">
        <f t="shared" si="62"/>
        <v>7765.07212</v>
      </c>
      <c r="J167" s="32">
        <v>4576.7118</v>
      </c>
      <c r="K167" s="29">
        <v>2284.6164</v>
      </c>
      <c r="L167" s="29">
        <v>378.90552</v>
      </c>
      <c r="M167" s="32">
        <v>0</v>
      </c>
      <c r="N167" s="29">
        <v>43.8881</v>
      </c>
      <c r="O167" s="29">
        <v>471.6256</v>
      </c>
      <c r="P167" s="32">
        <v>0</v>
      </c>
      <c r="Q167" s="29">
        <v>9.3247</v>
      </c>
      <c r="R167" s="29">
        <v>0</v>
      </c>
      <c r="S167" s="32">
        <v>0</v>
      </c>
      <c r="T167" s="29">
        <f t="shared" si="63"/>
        <v>6460.13788</v>
      </c>
      <c r="U167" s="125"/>
      <c r="V167" s="5">
        <f t="shared" si="55"/>
        <v>54.5866958730311</v>
      </c>
      <c r="X167" s="49">
        <f t="shared" si="54"/>
        <v>1.28086382795888</v>
      </c>
    </row>
    <row r="168" s="1" customFormat="true" ht="29" customHeight="true" spans="1:24">
      <c r="A168" s="21" t="s">
        <v>301</v>
      </c>
      <c r="B168" s="29">
        <v>5128.978704</v>
      </c>
      <c r="C168" s="29">
        <f t="shared" si="65"/>
        <v>23459.6</v>
      </c>
      <c r="D168" s="32">
        <v>4099</v>
      </c>
      <c r="E168" s="29">
        <v>12294</v>
      </c>
      <c r="F168" s="29">
        <v>736</v>
      </c>
      <c r="G168" s="32">
        <v>6330.6</v>
      </c>
      <c r="H168" s="29">
        <v>0</v>
      </c>
      <c r="I168" s="29">
        <f t="shared" si="62"/>
        <v>10438.5253</v>
      </c>
      <c r="J168" s="32">
        <v>6398.6079</v>
      </c>
      <c r="K168" s="29">
        <v>2928.568</v>
      </c>
      <c r="L168" s="29">
        <v>301.1949</v>
      </c>
      <c r="M168" s="32">
        <v>221.5055</v>
      </c>
      <c r="N168" s="29">
        <v>23.0863</v>
      </c>
      <c r="O168" s="29">
        <v>499.6127</v>
      </c>
      <c r="P168" s="32">
        <v>65.95</v>
      </c>
      <c r="Q168" s="29"/>
      <c r="R168" s="29"/>
      <c r="S168" s="32">
        <v>5024.85</v>
      </c>
      <c r="T168" s="29">
        <f t="shared" si="63"/>
        <v>13125.203404</v>
      </c>
      <c r="U168" s="125"/>
      <c r="V168" s="5">
        <f t="shared" si="55"/>
        <v>36.51292149945</v>
      </c>
      <c r="X168" s="49">
        <f t="shared" si="54"/>
        <v>1.57043255908955</v>
      </c>
    </row>
    <row r="169" s="1" customFormat="true" ht="29" customHeight="true" spans="1:24">
      <c r="A169" s="21" t="s">
        <v>647</v>
      </c>
      <c r="B169" s="29">
        <v>67.722397</v>
      </c>
      <c r="C169" s="29">
        <f t="shared" si="65"/>
        <v>13112.3</v>
      </c>
      <c r="D169" s="32">
        <v>1867</v>
      </c>
      <c r="E169" s="29">
        <v>6067</v>
      </c>
      <c r="F169" s="29">
        <v>420.1</v>
      </c>
      <c r="G169" s="32">
        <v>4758.2</v>
      </c>
      <c r="H169" s="29">
        <v>0</v>
      </c>
      <c r="I169" s="29">
        <f t="shared" si="62"/>
        <v>6079.442309</v>
      </c>
      <c r="J169" s="32">
        <v>3106.0603</v>
      </c>
      <c r="K169" s="29">
        <v>2120.6333</v>
      </c>
      <c r="L169" s="29">
        <v>512.5242</v>
      </c>
      <c r="M169" s="32">
        <v>51.552059</v>
      </c>
      <c r="N169" s="29">
        <v>1.65</v>
      </c>
      <c r="O169" s="29">
        <v>261.1869</v>
      </c>
      <c r="P169" s="32">
        <v>25.82955</v>
      </c>
      <c r="Q169" s="29">
        <v>0.006</v>
      </c>
      <c r="R169" s="29">
        <v>0</v>
      </c>
      <c r="S169" s="32">
        <v>0.13</v>
      </c>
      <c r="T169" s="29">
        <f t="shared" si="63"/>
        <v>7100.450088</v>
      </c>
      <c r="U169" s="125"/>
      <c r="V169" s="5">
        <f t="shared" si="55"/>
        <v>46.1261910327541</v>
      </c>
      <c r="X169" s="49">
        <f t="shared" si="54"/>
        <v>1.30505391724082</v>
      </c>
    </row>
    <row r="170" s="1" customFormat="true" ht="29" customHeight="true" spans="1:24">
      <c r="A170" s="21" t="s">
        <v>33</v>
      </c>
      <c r="B170" s="29">
        <v>347.103078</v>
      </c>
      <c r="C170" s="29">
        <f t="shared" si="65"/>
        <v>8696.55</v>
      </c>
      <c r="D170" s="32">
        <v>1210</v>
      </c>
      <c r="E170" s="29">
        <v>3846</v>
      </c>
      <c r="F170" s="29">
        <v>290.07</v>
      </c>
      <c r="G170" s="32">
        <v>3350.48</v>
      </c>
      <c r="H170" s="29">
        <v>0</v>
      </c>
      <c r="I170" s="29">
        <f t="shared" si="62"/>
        <v>4382.4865</v>
      </c>
      <c r="J170" s="32">
        <v>2109.2249</v>
      </c>
      <c r="K170" s="29">
        <v>1571.7616</v>
      </c>
      <c r="L170" s="29">
        <v>418.1762</v>
      </c>
      <c r="M170" s="32">
        <v>27.1972</v>
      </c>
      <c r="N170" s="29">
        <v>22.243</v>
      </c>
      <c r="O170" s="29">
        <v>233.8836</v>
      </c>
      <c r="P170" s="32">
        <v>0</v>
      </c>
      <c r="Q170" s="29">
        <v>0</v>
      </c>
      <c r="R170" s="29">
        <v>0</v>
      </c>
      <c r="S170" s="32">
        <v>0</v>
      </c>
      <c r="T170" s="29">
        <f t="shared" si="63"/>
        <v>4661.166578</v>
      </c>
      <c r="U170" s="125"/>
      <c r="V170" s="5">
        <f t="shared" si="55"/>
        <v>48.4592505064246</v>
      </c>
      <c r="X170" s="49">
        <f t="shared" si="54"/>
        <v>1.15368296057501</v>
      </c>
    </row>
    <row r="171" s="1" customFormat="true" ht="29" customHeight="true" spans="1:24">
      <c r="A171" s="21" t="s">
        <v>303</v>
      </c>
      <c r="B171" s="29">
        <v>43.2467579999998</v>
      </c>
      <c r="C171" s="29">
        <f t="shared" si="65"/>
        <v>2322.052132</v>
      </c>
      <c r="D171" s="32">
        <v>368</v>
      </c>
      <c r="E171" s="29">
        <v>1094</v>
      </c>
      <c r="F171" s="29">
        <v>83</v>
      </c>
      <c r="G171" s="32">
        <v>777.052132</v>
      </c>
      <c r="H171" s="29">
        <v>0</v>
      </c>
      <c r="I171" s="29">
        <f t="shared" si="62"/>
        <v>1204.882668</v>
      </c>
      <c r="J171" s="32">
        <v>510.0976</v>
      </c>
      <c r="K171" s="29">
        <v>453.3095</v>
      </c>
      <c r="L171" s="29">
        <v>156.3328</v>
      </c>
      <c r="M171" s="32">
        <v>1.3745</v>
      </c>
      <c r="N171" s="29">
        <v>18.128692</v>
      </c>
      <c r="O171" s="29">
        <v>41.3136</v>
      </c>
      <c r="P171" s="32">
        <v>24.325976</v>
      </c>
      <c r="Q171" s="29">
        <v>0</v>
      </c>
      <c r="R171" s="29">
        <v>0</v>
      </c>
      <c r="S171" s="32">
        <v>0</v>
      </c>
      <c r="T171" s="29">
        <f t="shared" si="63"/>
        <v>1160.416222</v>
      </c>
      <c r="U171" s="125"/>
      <c r="V171" s="5">
        <f t="shared" si="55"/>
        <v>50.9399752011891</v>
      </c>
      <c r="X171" s="49">
        <f t="shared" si="54"/>
        <v>1.21339615784066</v>
      </c>
    </row>
    <row r="172" s="1" customFormat="true" ht="29" customHeight="true" spans="1:24">
      <c r="A172" s="21" t="s">
        <v>305</v>
      </c>
      <c r="B172" s="29">
        <v>899.381880999998</v>
      </c>
      <c r="C172" s="29">
        <f t="shared" si="65"/>
        <v>3043.97679</v>
      </c>
      <c r="D172" s="32">
        <v>580</v>
      </c>
      <c r="E172" s="29">
        <v>1719</v>
      </c>
      <c r="F172" s="29">
        <v>121</v>
      </c>
      <c r="G172" s="32">
        <v>623.97679</v>
      </c>
      <c r="H172" s="29">
        <v>0</v>
      </c>
      <c r="I172" s="29">
        <f t="shared" si="62"/>
        <v>1766.495006</v>
      </c>
      <c r="J172" s="32">
        <v>1058.1761</v>
      </c>
      <c r="K172" s="29">
        <v>378.637212</v>
      </c>
      <c r="L172" s="29">
        <v>110.70504</v>
      </c>
      <c r="M172" s="32">
        <v>5.4</v>
      </c>
      <c r="N172" s="29">
        <v>45.72822</v>
      </c>
      <c r="O172" s="29">
        <v>137.6667</v>
      </c>
      <c r="P172" s="32">
        <v>30.181734</v>
      </c>
      <c r="Q172" s="29">
        <v>0</v>
      </c>
      <c r="R172" s="29">
        <v>0</v>
      </c>
      <c r="S172" s="32">
        <v>0</v>
      </c>
      <c r="T172" s="29">
        <f t="shared" si="63"/>
        <v>2176.863665</v>
      </c>
      <c r="U172" s="125"/>
      <c r="V172" s="5">
        <f t="shared" si="55"/>
        <v>44.7967114680956</v>
      </c>
      <c r="X172" s="49">
        <f t="shared" si="54"/>
        <v>1.30144721167697</v>
      </c>
    </row>
    <row r="173" s="1" customFormat="true" ht="29" customHeight="true" spans="1:24">
      <c r="A173" s="21" t="s">
        <v>648</v>
      </c>
      <c r="B173" s="29">
        <v>329.839259000002</v>
      </c>
      <c r="C173" s="29">
        <f t="shared" si="65"/>
        <v>12241.185</v>
      </c>
      <c r="D173" s="32">
        <v>1672</v>
      </c>
      <c r="E173" s="29">
        <v>5375</v>
      </c>
      <c r="F173" s="29">
        <v>390</v>
      </c>
      <c r="G173" s="32">
        <v>4804.185</v>
      </c>
      <c r="H173" s="29">
        <v>0</v>
      </c>
      <c r="I173" s="29">
        <f t="shared" si="62"/>
        <v>5869.47386</v>
      </c>
      <c r="J173" s="32">
        <v>3556.6251</v>
      </c>
      <c r="K173" s="29">
        <v>1756.2313</v>
      </c>
      <c r="L173" s="29">
        <v>173.11536</v>
      </c>
      <c r="M173" s="32">
        <v>3</v>
      </c>
      <c r="N173" s="29">
        <v>66.9713</v>
      </c>
      <c r="O173" s="29">
        <v>313.3808</v>
      </c>
      <c r="P173" s="32">
        <v>0</v>
      </c>
      <c r="Q173" s="29">
        <v>0.15</v>
      </c>
      <c r="R173" s="29">
        <v>0</v>
      </c>
      <c r="S173" s="32">
        <v>0</v>
      </c>
      <c r="T173" s="29">
        <f t="shared" si="63"/>
        <v>6701.550399</v>
      </c>
      <c r="U173" s="125"/>
      <c r="V173" s="5">
        <f t="shared" si="55"/>
        <v>46.6904982368311</v>
      </c>
      <c r="X173" s="49">
        <f t="shared" si="54"/>
        <v>1.20061868714072</v>
      </c>
    </row>
    <row r="174" s="1" customFormat="true" ht="29" customHeight="true" spans="1:24">
      <c r="A174" s="21" t="s">
        <v>803</v>
      </c>
      <c r="B174" s="29">
        <v>0</v>
      </c>
      <c r="C174" s="29">
        <f t="shared" si="65"/>
        <v>202.528</v>
      </c>
      <c r="D174" s="32">
        <v>37.264</v>
      </c>
      <c r="E174" s="29">
        <v>165.264</v>
      </c>
      <c r="F174" s="29">
        <v>0</v>
      </c>
      <c r="G174" s="32">
        <v>0</v>
      </c>
      <c r="H174" s="29">
        <v>0</v>
      </c>
      <c r="I174" s="29">
        <f t="shared" si="62"/>
        <v>75.845895</v>
      </c>
      <c r="J174" s="32">
        <v>0</v>
      </c>
      <c r="K174" s="29">
        <v>0</v>
      </c>
      <c r="L174" s="29">
        <v>0</v>
      </c>
      <c r="M174" s="32">
        <v>75.845895</v>
      </c>
      <c r="N174" s="29">
        <v>0</v>
      </c>
      <c r="O174" s="29">
        <v>0</v>
      </c>
      <c r="P174" s="32">
        <v>0</v>
      </c>
      <c r="Q174" s="29">
        <v>0</v>
      </c>
      <c r="R174" s="29">
        <v>0</v>
      </c>
      <c r="S174" s="32">
        <v>0</v>
      </c>
      <c r="T174" s="29">
        <f t="shared" si="63"/>
        <v>126.682105</v>
      </c>
      <c r="U174" s="125"/>
      <c r="V174" s="5">
        <f t="shared" si="55"/>
        <v>37.4495847487755</v>
      </c>
      <c r="X174" s="49">
        <f t="shared" si="54"/>
        <v>2.67025657749836</v>
      </c>
    </row>
    <row r="175" s="1" customFormat="true" ht="29" customHeight="true" spans="1:24">
      <c r="A175" s="21" t="s">
        <v>811</v>
      </c>
      <c r="B175" s="29">
        <v>0</v>
      </c>
      <c r="C175" s="29">
        <f t="shared" si="65"/>
        <v>241.832</v>
      </c>
      <c r="D175" s="32">
        <v>20.736</v>
      </c>
      <c r="E175" s="29">
        <v>20.736</v>
      </c>
      <c r="F175" s="29">
        <v>200.36</v>
      </c>
      <c r="G175" s="32">
        <v>0</v>
      </c>
      <c r="H175" s="29">
        <v>0</v>
      </c>
      <c r="I175" s="29">
        <f t="shared" si="62"/>
        <v>75.76</v>
      </c>
      <c r="J175" s="32">
        <v>0</v>
      </c>
      <c r="K175" s="29">
        <v>0</v>
      </c>
      <c r="L175" s="29">
        <v>0</v>
      </c>
      <c r="M175" s="32">
        <v>0</v>
      </c>
      <c r="N175" s="29">
        <v>0</v>
      </c>
      <c r="O175" s="29">
        <v>75.76</v>
      </c>
      <c r="P175" s="32">
        <v>0</v>
      </c>
      <c r="Q175" s="29">
        <v>0</v>
      </c>
      <c r="R175" s="29">
        <v>0</v>
      </c>
      <c r="S175" s="32">
        <v>0</v>
      </c>
      <c r="T175" s="29">
        <f t="shared" si="63"/>
        <v>166.072</v>
      </c>
      <c r="U175" s="125"/>
      <c r="V175" s="5">
        <f t="shared" si="55"/>
        <v>31.3275331635185</v>
      </c>
      <c r="X175" s="49">
        <f t="shared" si="54"/>
        <v>0.547412882787751</v>
      </c>
    </row>
    <row r="176" s="1" customFormat="true" ht="29" customHeight="true" spans="1:24">
      <c r="A176" s="21" t="s">
        <v>812</v>
      </c>
      <c r="B176" s="29">
        <v>4.884</v>
      </c>
      <c r="C176" s="29">
        <f t="shared" si="65"/>
        <v>0</v>
      </c>
      <c r="D176" s="32">
        <v>0</v>
      </c>
      <c r="E176" s="29">
        <v>0</v>
      </c>
      <c r="F176" s="29">
        <v>0</v>
      </c>
      <c r="G176" s="32">
        <v>0</v>
      </c>
      <c r="H176" s="29">
        <v>0</v>
      </c>
      <c r="I176" s="29">
        <f t="shared" si="62"/>
        <v>0</v>
      </c>
      <c r="J176" s="32">
        <v>0</v>
      </c>
      <c r="K176" s="29">
        <v>0</v>
      </c>
      <c r="L176" s="29">
        <v>0</v>
      </c>
      <c r="M176" s="32">
        <v>0</v>
      </c>
      <c r="N176" s="29">
        <v>0</v>
      </c>
      <c r="O176" s="29">
        <v>0</v>
      </c>
      <c r="P176" s="32">
        <v>0</v>
      </c>
      <c r="Q176" s="29">
        <v>0</v>
      </c>
      <c r="R176" s="29">
        <v>0</v>
      </c>
      <c r="S176" s="32">
        <v>0</v>
      </c>
      <c r="T176" s="29">
        <f t="shared" si="63"/>
        <v>4.884</v>
      </c>
      <c r="U176" s="125"/>
      <c r="V176" s="5">
        <f t="shared" si="55"/>
        <v>0</v>
      </c>
      <c r="X176" s="49" t="e">
        <f t="shared" si="54"/>
        <v>#DIV/0!</v>
      </c>
    </row>
    <row r="177" s="7" customFormat="true" ht="29" customHeight="true" spans="1:24">
      <c r="A177" s="132" t="s">
        <v>673</v>
      </c>
      <c r="B177" s="26">
        <f t="shared" ref="B177:H177" si="66">SUM(B178:B182)</f>
        <v>5246.34999</v>
      </c>
      <c r="C177" s="26">
        <f t="shared" si="66"/>
        <v>26514.143</v>
      </c>
      <c r="D177" s="26">
        <f t="shared" si="66"/>
        <v>5754</v>
      </c>
      <c r="E177" s="26">
        <f t="shared" si="66"/>
        <v>17132</v>
      </c>
      <c r="F177" s="26">
        <f t="shared" si="66"/>
        <v>718.0786</v>
      </c>
      <c r="G177" s="27">
        <f t="shared" si="66"/>
        <v>2910.0644</v>
      </c>
      <c r="H177" s="27">
        <f t="shared" si="66"/>
        <v>0</v>
      </c>
      <c r="I177" s="27">
        <f>SUM(J177:Q177)</f>
        <v>12788.103628</v>
      </c>
      <c r="J177" s="26">
        <f t="shared" ref="J177:S177" si="67">SUM(J178:J182)</f>
        <v>7438.5819</v>
      </c>
      <c r="K177" s="26">
        <f t="shared" si="67"/>
        <v>3362.8722</v>
      </c>
      <c r="L177" s="26">
        <f t="shared" si="67"/>
        <v>863.9879</v>
      </c>
      <c r="M177" s="26">
        <f t="shared" si="67"/>
        <v>69.69</v>
      </c>
      <c r="N177" s="26">
        <f t="shared" si="67"/>
        <v>201.186528</v>
      </c>
      <c r="O177" s="26">
        <f t="shared" si="67"/>
        <v>601.7343</v>
      </c>
      <c r="P177" s="26">
        <f t="shared" si="67"/>
        <v>0</v>
      </c>
      <c r="Q177" s="26">
        <f t="shared" si="67"/>
        <v>250.0508</v>
      </c>
      <c r="R177" s="26">
        <f t="shared" si="67"/>
        <v>0</v>
      </c>
      <c r="S177" s="26">
        <f t="shared" si="67"/>
        <v>4261.503356</v>
      </c>
      <c r="T177" s="27">
        <f t="shared" si="63"/>
        <v>14710.886006</v>
      </c>
      <c r="U177" s="123"/>
      <c r="V177" s="124">
        <f t="shared" si="55"/>
        <v>40.2641849168601</v>
      </c>
      <c r="X177" s="49">
        <f t="shared" si="54"/>
        <v>1.78963204128955</v>
      </c>
    </row>
    <row r="178" s="1" customFormat="true" ht="29" customHeight="true" spans="1:24">
      <c r="A178" s="21" t="s">
        <v>793</v>
      </c>
      <c r="B178" s="29">
        <v>21.763362</v>
      </c>
      <c r="C178" s="29">
        <f t="shared" ref="C178:C182" si="68">D178+E178+F178+G178+H178</f>
        <v>110.1072</v>
      </c>
      <c r="D178" s="32">
        <v>30</v>
      </c>
      <c r="E178" s="29">
        <v>80</v>
      </c>
      <c r="F178" s="29">
        <v>0.1072</v>
      </c>
      <c r="G178" s="32"/>
      <c r="H178" s="29"/>
      <c r="I178" s="29">
        <f t="shared" ref="I178:I180" si="69">J178+K178+L178+M178+N178+O178+P178+Q178</f>
        <v>77.4852</v>
      </c>
      <c r="J178" s="32">
        <v>0</v>
      </c>
      <c r="K178" s="29">
        <v>0</v>
      </c>
      <c r="L178" s="29">
        <v>0</v>
      </c>
      <c r="M178" s="32">
        <v>49.14</v>
      </c>
      <c r="N178" s="29">
        <v>0</v>
      </c>
      <c r="O178" s="29">
        <v>28.238</v>
      </c>
      <c r="P178" s="32">
        <v>0</v>
      </c>
      <c r="Q178" s="29">
        <v>0.1072</v>
      </c>
      <c r="R178" s="29">
        <v>0</v>
      </c>
      <c r="S178" s="32">
        <v>0</v>
      </c>
      <c r="T178" s="29">
        <f t="shared" si="63"/>
        <v>54.385362</v>
      </c>
      <c r="U178" s="125"/>
      <c r="V178" s="5">
        <f t="shared" si="55"/>
        <v>58.7585271684821</v>
      </c>
      <c r="X178" s="49">
        <f t="shared" si="54"/>
        <v>1.41962594147011</v>
      </c>
    </row>
    <row r="179" s="1" customFormat="true" ht="29" customHeight="true" spans="1:24">
      <c r="A179" s="21" t="s">
        <v>652</v>
      </c>
      <c r="B179" s="29">
        <v>4546.01948</v>
      </c>
      <c r="C179" s="29">
        <f t="shared" si="68"/>
        <v>11705</v>
      </c>
      <c r="D179" s="32">
        <v>2394</v>
      </c>
      <c r="E179" s="29">
        <v>7056</v>
      </c>
      <c r="F179" s="29">
        <v>255</v>
      </c>
      <c r="G179" s="32">
        <v>2000</v>
      </c>
      <c r="H179" s="29"/>
      <c r="I179" s="29">
        <f t="shared" si="69"/>
        <v>4326.063328</v>
      </c>
      <c r="J179" s="32">
        <v>2716.79</v>
      </c>
      <c r="K179" s="29">
        <v>986.895</v>
      </c>
      <c r="L179" s="29">
        <v>317.6496</v>
      </c>
      <c r="M179" s="32">
        <v>0.01</v>
      </c>
      <c r="N179" s="29">
        <v>54.858528</v>
      </c>
      <c r="O179" s="29">
        <v>151.6644</v>
      </c>
      <c r="P179" s="32">
        <v>0</v>
      </c>
      <c r="Q179" s="29">
        <v>98.1958</v>
      </c>
      <c r="R179" s="29">
        <v>0</v>
      </c>
      <c r="S179" s="32">
        <v>4246.996408</v>
      </c>
      <c r="T179" s="29">
        <f t="shared" si="63"/>
        <v>7677.959744</v>
      </c>
      <c r="U179" s="125"/>
      <c r="V179" s="5">
        <f t="shared" si="55"/>
        <v>26.6202580910327</v>
      </c>
      <c r="X179" s="49">
        <f t="shared" si="54"/>
        <v>2.1844340416461</v>
      </c>
    </row>
    <row r="180" s="1" customFormat="true" ht="29" customHeight="true" spans="1:24">
      <c r="A180" s="21" t="s">
        <v>311</v>
      </c>
      <c r="B180" s="29">
        <v>252.390000000001</v>
      </c>
      <c r="C180" s="29">
        <f t="shared" si="68"/>
        <v>11121</v>
      </c>
      <c r="D180" s="32">
        <v>2716</v>
      </c>
      <c r="E180" s="29">
        <v>8145</v>
      </c>
      <c r="F180" s="29">
        <v>260</v>
      </c>
      <c r="G180" s="32"/>
      <c r="H180" s="29"/>
      <c r="I180" s="29">
        <f t="shared" si="69"/>
        <v>6696.5857</v>
      </c>
      <c r="J180" s="32">
        <v>3712.74</v>
      </c>
      <c r="K180" s="29">
        <v>2003.74</v>
      </c>
      <c r="L180" s="29">
        <v>357.67</v>
      </c>
      <c r="M180" s="32">
        <v>20.54</v>
      </c>
      <c r="N180" s="29">
        <v>127.68</v>
      </c>
      <c r="O180" s="29">
        <v>351.4357</v>
      </c>
      <c r="P180" s="32">
        <v>0</v>
      </c>
      <c r="Q180" s="29">
        <v>122.78</v>
      </c>
      <c r="R180" s="29">
        <v>0</v>
      </c>
      <c r="S180" s="32">
        <v>0</v>
      </c>
      <c r="T180" s="29">
        <f t="shared" si="63"/>
        <v>4676.8043</v>
      </c>
      <c r="U180" s="125"/>
      <c r="V180" s="5">
        <f t="shared" si="55"/>
        <v>58.8794167789902</v>
      </c>
      <c r="X180" s="49">
        <f t="shared" si="54"/>
        <v>1.62187127688069</v>
      </c>
    </row>
    <row r="181" s="1" customFormat="true" ht="29" customHeight="true" spans="1:24">
      <c r="A181" s="21" t="s">
        <v>653</v>
      </c>
      <c r="B181" s="29">
        <v>411.6702</v>
      </c>
      <c r="C181" s="29">
        <f t="shared" si="68"/>
        <v>3265.408</v>
      </c>
      <c r="D181" s="32">
        <v>548</v>
      </c>
      <c r="E181" s="29">
        <v>1643</v>
      </c>
      <c r="F181" s="29">
        <v>164.3436</v>
      </c>
      <c r="G181" s="32">
        <v>910.0644</v>
      </c>
      <c r="H181" s="29"/>
      <c r="I181" s="29">
        <f>K181+J181+L181+M181+N181+O181+P181+Q181</f>
        <v>1475.5526</v>
      </c>
      <c r="J181" s="32">
        <v>828.9</v>
      </c>
      <c r="K181" s="29">
        <v>357.96</v>
      </c>
      <c r="L181" s="29">
        <v>179.41</v>
      </c>
      <c r="M181" s="32"/>
      <c r="N181" s="29">
        <v>17.808</v>
      </c>
      <c r="O181" s="29">
        <v>67.1346</v>
      </c>
      <c r="P181" s="32">
        <v>0</v>
      </c>
      <c r="Q181" s="29">
        <v>24.34</v>
      </c>
      <c r="R181" s="29">
        <v>0</v>
      </c>
      <c r="S181" s="32">
        <v>0</v>
      </c>
      <c r="T181" s="29">
        <f t="shared" si="63"/>
        <v>2201.5256</v>
      </c>
      <c r="U181" s="125"/>
      <c r="V181" s="5">
        <f t="shared" si="55"/>
        <v>40.1283986834982</v>
      </c>
      <c r="X181" s="49">
        <f t="shared" si="54"/>
        <v>1.48486743203868</v>
      </c>
    </row>
    <row r="182" s="1" customFormat="true" ht="29" customHeight="true" spans="1:24">
      <c r="A182" s="21" t="s">
        <v>651</v>
      </c>
      <c r="B182" s="29">
        <v>14.506948</v>
      </c>
      <c r="C182" s="29">
        <f t="shared" si="68"/>
        <v>312.6278</v>
      </c>
      <c r="D182" s="32">
        <v>66</v>
      </c>
      <c r="E182" s="29">
        <v>208</v>
      </c>
      <c r="F182" s="29">
        <v>38.6278</v>
      </c>
      <c r="G182" s="32"/>
      <c r="H182" s="29"/>
      <c r="I182" s="29">
        <f>J182+K182+L182+M182+N182+O182+P182+Q182</f>
        <v>212.4168</v>
      </c>
      <c r="J182" s="32">
        <v>180.1519</v>
      </c>
      <c r="K182" s="29">
        <v>14.2772</v>
      </c>
      <c r="L182" s="29">
        <v>9.2583</v>
      </c>
      <c r="M182" s="32"/>
      <c r="N182" s="29">
        <v>0.84</v>
      </c>
      <c r="O182" s="29">
        <v>3.2616</v>
      </c>
      <c r="P182" s="32"/>
      <c r="Q182" s="29">
        <v>4.6278</v>
      </c>
      <c r="R182" s="29">
        <v>0</v>
      </c>
      <c r="S182" s="32">
        <v>14.506948</v>
      </c>
      <c r="T182" s="29">
        <f t="shared" si="63"/>
        <v>100.211</v>
      </c>
      <c r="U182" s="125"/>
      <c r="V182" s="5">
        <f t="shared" si="55"/>
        <v>64.9325090956097</v>
      </c>
      <c r="X182" s="49">
        <f t="shared" si="54"/>
        <v>1.2899168050738</v>
      </c>
    </row>
    <row r="183" s="7" customFormat="true" ht="29" customHeight="true" spans="1:24">
      <c r="A183" s="20" t="s">
        <v>674</v>
      </c>
      <c r="B183" s="26">
        <f t="shared" ref="B183:H183" si="70">SUM(B184:B189)</f>
        <v>11487.38</v>
      </c>
      <c r="C183" s="26">
        <f t="shared" si="70"/>
        <v>90511.392</v>
      </c>
      <c r="D183" s="26">
        <f t="shared" si="70"/>
        <v>18912</v>
      </c>
      <c r="E183" s="26">
        <f t="shared" si="70"/>
        <v>58463</v>
      </c>
      <c r="F183" s="26">
        <f t="shared" si="70"/>
        <v>42.3</v>
      </c>
      <c r="G183" s="26">
        <f t="shared" si="70"/>
        <v>13094.092</v>
      </c>
      <c r="H183" s="26">
        <f t="shared" si="70"/>
        <v>0</v>
      </c>
      <c r="I183" s="27">
        <f t="shared" ref="I183:I189" si="71">SUM(J183:Q183)</f>
        <v>45234.98</v>
      </c>
      <c r="J183" s="26">
        <f t="shared" ref="J183:S183" si="72">SUM(J184:J189)</f>
        <v>27861.67</v>
      </c>
      <c r="K183" s="26">
        <f t="shared" si="72"/>
        <v>10942.23</v>
      </c>
      <c r="L183" s="26">
        <f t="shared" si="72"/>
        <v>2248.49</v>
      </c>
      <c r="M183" s="26">
        <f t="shared" si="72"/>
        <v>222.02</v>
      </c>
      <c r="N183" s="26">
        <f t="shared" si="72"/>
        <v>702.81</v>
      </c>
      <c r="O183" s="26">
        <f t="shared" si="72"/>
        <v>2775.2</v>
      </c>
      <c r="P183" s="26">
        <f t="shared" si="72"/>
        <v>27.5</v>
      </c>
      <c r="Q183" s="26">
        <f t="shared" si="72"/>
        <v>455.06</v>
      </c>
      <c r="R183" s="26">
        <f t="shared" si="72"/>
        <v>0</v>
      </c>
      <c r="S183" s="26">
        <f t="shared" si="72"/>
        <v>6211.94</v>
      </c>
      <c r="T183" s="27">
        <f t="shared" si="63"/>
        <v>50551.852</v>
      </c>
      <c r="U183" s="123"/>
      <c r="V183" s="124">
        <f t="shared" si="55"/>
        <v>44.3485535296444</v>
      </c>
      <c r="X183" s="49">
        <f t="shared" si="54"/>
        <v>1.71051252813641</v>
      </c>
    </row>
    <row r="184" s="1" customFormat="true" ht="29" customHeight="true" spans="1:24">
      <c r="A184" s="21" t="s">
        <v>793</v>
      </c>
      <c r="B184" s="29">
        <v>78.55</v>
      </c>
      <c r="C184" s="29">
        <f t="shared" ref="C184:C189" si="73">SUM(D184:H184)</f>
        <v>374.3</v>
      </c>
      <c r="D184" s="32">
        <v>79</v>
      </c>
      <c r="E184" s="29">
        <v>253</v>
      </c>
      <c r="F184" s="29">
        <v>42.3</v>
      </c>
      <c r="G184" s="32"/>
      <c r="H184" s="29"/>
      <c r="I184" s="29">
        <f t="shared" si="71"/>
        <v>188.19</v>
      </c>
      <c r="J184" s="32"/>
      <c r="K184" s="29">
        <v>36.93</v>
      </c>
      <c r="L184" s="29">
        <v>73.86</v>
      </c>
      <c r="M184" s="32">
        <v>70.67</v>
      </c>
      <c r="N184" s="29"/>
      <c r="O184" s="29">
        <v>6.65</v>
      </c>
      <c r="P184" s="32"/>
      <c r="Q184" s="29">
        <v>0.08</v>
      </c>
      <c r="R184" s="29"/>
      <c r="S184" s="32"/>
      <c r="T184" s="29">
        <f t="shared" si="63"/>
        <v>264.66</v>
      </c>
      <c r="U184" s="125"/>
      <c r="V184" s="5">
        <f t="shared" si="55"/>
        <v>41.5568068896986</v>
      </c>
      <c r="X184" s="49">
        <f t="shared" si="54"/>
        <v>1.76417450449014</v>
      </c>
    </row>
    <row r="185" s="1" customFormat="true" ht="29" customHeight="true" spans="1:24">
      <c r="A185" s="21" t="s">
        <v>654</v>
      </c>
      <c r="B185" s="29">
        <v>1432.52</v>
      </c>
      <c r="C185" s="29">
        <f t="shared" si="73"/>
        <v>11385.54</v>
      </c>
      <c r="D185" s="32">
        <v>1670</v>
      </c>
      <c r="E185" s="29">
        <v>4987</v>
      </c>
      <c r="F185" s="29"/>
      <c r="G185" s="32">
        <v>4728.54</v>
      </c>
      <c r="H185" s="29"/>
      <c r="I185" s="29">
        <f t="shared" si="71"/>
        <v>4681.34</v>
      </c>
      <c r="J185" s="32">
        <v>2930.73</v>
      </c>
      <c r="K185" s="29">
        <v>1158.82</v>
      </c>
      <c r="L185" s="29">
        <v>216.44</v>
      </c>
      <c r="M185" s="32">
        <v>53.32</v>
      </c>
      <c r="N185" s="29">
        <v>27.7</v>
      </c>
      <c r="O185" s="29">
        <v>248.1</v>
      </c>
      <c r="P185" s="32"/>
      <c r="Q185" s="29">
        <v>46.23</v>
      </c>
      <c r="R185" s="29"/>
      <c r="S185" s="32"/>
      <c r="T185" s="29">
        <f t="shared" si="63"/>
        <v>8136.72</v>
      </c>
      <c r="U185" s="125"/>
      <c r="V185" s="5">
        <f t="shared" si="55"/>
        <v>36.5214392817634</v>
      </c>
      <c r="X185" s="49">
        <f t="shared" si="54"/>
        <v>1.4220287353621</v>
      </c>
    </row>
    <row r="186" s="1" customFormat="true" ht="29" customHeight="true" spans="1:24">
      <c r="A186" s="21" t="s">
        <v>655</v>
      </c>
      <c r="B186" s="29">
        <v>413.12</v>
      </c>
      <c r="C186" s="29">
        <f t="shared" si="73"/>
        <v>15097.48</v>
      </c>
      <c r="D186" s="32">
        <v>3084</v>
      </c>
      <c r="E186" s="29">
        <v>9880</v>
      </c>
      <c r="F186" s="29"/>
      <c r="G186" s="32">
        <v>2133.48</v>
      </c>
      <c r="H186" s="29"/>
      <c r="I186" s="29">
        <f t="shared" si="71"/>
        <v>7693.8</v>
      </c>
      <c r="J186" s="32">
        <v>4520.92</v>
      </c>
      <c r="K186" s="29">
        <v>2317.74</v>
      </c>
      <c r="L186" s="29">
        <v>467.27</v>
      </c>
      <c r="M186" s="32">
        <v>5.41</v>
      </c>
      <c r="N186" s="29">
        <v>47.17</v>
      </c>
      <c r="O186" s="29">
        <v>224.53</v>
      </c>
      <c r="P186" s="32">
        <v>27.5</v>
      </c>
      <c r="Q186" s="29">
        <v>83.26</v>
      </c>
      <c r="R186" s="29"/>
      <c r="S186" s="32"/>
      <c r="T186" s="29">
        <f t="shared" si="63"/>
        <v>7816.8</v>
      </c>
      <c r="U186" s="125"/>
      <c r="V186" s="5">
        <f t="shared" si="55"/>
        <v>49.603496963367</v>
      </c>
      <c r="X186" s="49">
        <f t="shared" si="54"/>
        <v>1.6849931113364</v>
      </c>
    </row>
    <row r="187" s="1" customFormat="true" ht="29" customHeight="true" spans="1:24">
      <c r="A187" s="21" t="s">
        <v>320</v>
      </c>
      <c r="B187" s="29">
        <v>6470.74</v>
      </c>
      <c r="C187" s="29">
        <f t="shared" si="73"/>
        <v>18356</v>
      </c>
      <c r="D187" s="32">
        <v>4407</v>
      </c>
      <c r="E187" s="29">
        <v>13049</v>
      </c>
      <c r="F187" s="29"/>
      <c r="G187" s="32">
        <v>900</v>
      </c>
      <c r="H187" s="29"/>
      <c r="I187" s="29">
        <f t="shared" si="71"/>
        <v>9880.99</v>
      </c>
      <c r="J187" s="32">
        <v>5692.42</v>
      </c>
      <c r="K187" s="29">
        <v>3028.99</v>
      </c>
      <c r="L187" s="29">
        <v>186.71</v>
      </c>
      <c r="M187" s="32">
        <v>22.52</v>
      </c>
      <c r="N187" s="29">
        <v>239</v>
      </c>
      <c r="O187" s="29">
        <v>611.52</v>
      </c>
      <c r="P187" s="32"/>
      <c r="Q187" s="29">
        <f>2.43+97.4</f>
        <v>99.83</v>
      </c>
      <c r="R187" s="29"/>
      <c r="S187" s="32">
        <v>5803.02</v>
      </c>
      <c r="T187" s="29">
        <f t="shared" si="63"/>
        <v>9142.73</v>
      </c>
      <c r="U187" s="125"/>
      <c r="V187" s="5">
        <f t="shared" si="55"/>
        <v>39.7997884539009</v>
      </c>
      <c r="X187" s="49">
        <f t="shared" si="54"/>
        <v>1.76662459935695</v>
      </c>
    </row>
    <row r="188" s="1" customFormat="true" ht="29" customHeight="true" spans="1:24">
      <c r="A188" s="21" t="s">
        <v>322</v>
      </c>
      <c r="B188" s="29">
        <v>453.43</v>
      </c>
      <c r="C188" s="29">
        <f t="shared" si="73"/>
        <v>14511.232</v>
      </c>
      <c r="D188" s="32">
        <v>3325</v>
      </c>
      <c r="E188" s="29">
        <v>9910</v>
      </c>
      <c r="F188" s="29"/>
      <c r="G188" s="32">
        <v>1276.232</v>
      </c>
      <c r="H188" s="29"/>
      <c r="I188" s="29">
        <f t="shared" si="71"/>
        <v>9240.09</v>
      </c>
      <c r="J188" s="32">
        <v>4556.82</v>
      </c>
      <c r="K188" s="29">
        <v>3022.71</v>
      </c>
      <c r="L188" s="29">
        <v>1071.44</v>
      </c>
      <c r="M188" s="32">
        <v>13.2</v>
      </c>
      <c r="N188" s="29">
        <v>124.14</v>
      </c>
      <c r="O188" s="29">
        <v>376.16</v>
      </c>
      <c r="P188" s="32"/>
      <c r="Q188" s="29">
        <v>75.62</v>
      </c>
      <c r="R188" s="29"/>
      <c r="S188" s="32">
        <v>408.92</v>
      </c>
      <c r="T188" s="29">
        <f t="shared" si="63"/>
        <v>5315.652</v>
      </c>
      <c r="U188" s="125"/>
      <c r="V188" s="5">
        <f t="shared" si="55"/>
        <v>61.7460654975034</v>
      </c>
      <c r="X188" s="49">
        <f t="shared" si="54"/>
        <v>1.4323453559435</v>
      </c>
    </row>
    <row r="189" s="1" customFormat="true" ht="29" customHeight="true" spans="1:24">
      <c r="A189" s="21" t="s">
        <v>318</v>
      </c>
      <c r="B189" s="29">
        <v>2639.02</v>
      </c>
      <c r="C189" s="29">
        <f t="shared" si="73"/>
        <v>30786.84</v>
      </c>
      <c r="D189" s="32">
        <f>6280+67</f>
        <v>6347</v>
      </c>
      <c r="E189" s="29">
        <v>20384</v>
      </c>
      <c r="F189" s="29"/>
      <c r="G189" s="32">
        <v>4055.84</v>
      </c>
      <c r="H189" s="29"/>
      <c r="I189" s="29">
        <f t="shared" si="71"/>
        <v>13550.57</v>
      </c>
      <c r="J189" s="32">
        <v>10160.78</v>
      </c>
      <c r="K189" s="29">
        <v>1377.04</v>
      </c>
      <c r="L189" s="29">
        <v>232.77</v>
      </c>
      <c r="M189" s="32">
        <v>56.9</v>
      </c>
      <c r="N189" s="29">
        <v>264.8</v>
      </c>
      <c r="O189" s="29">
        <v>1308.24</v>
      </c>
      <c r="P189" s="32"/>
      <c r="Q189" s="29">
        <v>150.04</v>
      </c>
      <c r="R189" s="29"/>
      <c r="S189" s="32"/>
      <c r="T189" s="29">
        <f t="shared" si="63"/>
        <v>19875.29</v>
      </c>
      <c r="U189" s="125"/>
      <c r="V189" s="5">
        <f t="shared" si="55"/>
        <v>40.5391813404352</v>
      </c>
      <c r="X189" s="49">
        <f t="shared" si="54"/>
        <v>1.97268454389742</v>
      </c>
    </row>
    <row r="190" s="1" customFormat="true" ht="29" customHeight="true" spans="1:24">
      <c r="A190" s="20" t="s">
        <v>675</v>
      </c>
      <c r="B190" s="97">
        <f t="shared" ref="B190:S190" si="74">SUM(B191:B198)</f>
        <v>1504.94</v>
      </c>
      <c r="C190" s="97">
        <f t="shared" si="74"/>
        <v>46133.57</v>
      </c>
      <c r="D190" s="97">
        <f t="shared" si="74"/>
        <v>11480</v>
      </c>
      <c r="E190" s="97">
        <f t="shared" si="74"/>
        <v>34095</v>
      </c>
      <c r="F190" s="97">
        <f t="shared" si="74"/>
        <v>175.01</v>
      </c>
      <c r="G190" s="97">
        <f t="shared" si="74"/>
        <v>383.56</v>
      </c>
      <c r="H190" s="97">
        <f t="shared" si="74"/>
        <v>0</v>
      </c>
      <c r="I190" s="97">
        <f t="shared" si="74"/>
        <v>28470.83</v>
      </c>
      <c r="J190" s="97">
        <f t="shared" si="74"/>
        <v>16466.14</v>
      </c>
      <c r="K190" s="97">
        <f t="shared" si="74"/>
        <v>8703.19</v>
      </c>
      <c r="L190" s="97">
        <f t="shared" si="74"/>
        <v>1281.42</v>
      </c>
      <c r="M190" s="97">
        <f t="shared" si="74"/>
        <v>33.42</v>
      </c>
      <c r="N190" s="97">
        <f t="shared" si="74"/>
        <v>209.29</v>
      </c>
      <c r="O190" s="97">
        <f t="shared" si="74"/>
        <v>1168.61</v>
      </c>
      <c r="P190" s="97">
        <f t="shared" si="74"/>
        <v>92.8</v>
      </c>
      <c r="Q190" s="97">
        <f t="shared" si="74"/>
        <v>515.96</v>
      </c>
      <c r="R190" s="97">
        <f t="shared" si="74"/>
        <v>0</v>
      </c>
      <c r="S190" s="97">
        <f t="shared" si="74"/>
        <v>0</v>
      </c>
      <c r="T190" s="97">
        <f t="shared" si="63"/>
        <v>19167.68</v>
      </c>
      <c r="U190" s="125"/>
      <c r="V190" s="5">
        <f t="shared" si="55"/>
        <v>59.7643167261109</v>
      </c>
      <c r="X190" s="49">
        <f t="shared" ref="X190:X198" si="75">(D190+E190)/I190</f>
        <v>1.60076120014766</v>
      </c>
    </row>
    <row r="191" s="1" customFormat="true" ht="29" customHeight="true" spans="1:24">
      <c r="A191" s="21" t="s">
        <v>801</v>
      </c>
      <c r="B191" s="29">
        <v>0</v>
      </c>
      <c r="C191" s="29">
        <f t="shared" ref="C191:C193" si="76">D191+E191+F191+G191+H191</f>
        <v>36.23</v>
      </c>
      <c r="D191" s="32">
        <v>2.5</v>
      </c>
      <c r="E191" s="29">
        <v>8.5</v>
      </c>
      <c r="F191" s="29">
        <v>25.23</v>
      </c>
      <c r="G191" s="32">
        <v>0</v>
      </c>
      <c r="H191" s="29"/>
      <c r="I191" s="29">
        <f t="shared" ref="I191:I194" si="77">J191+K191+L191+M191+N191+O191+P191+Q191</f>
        <v>31.42</v>
      </c>
      <c r="J191" s="32">
        <v>0</v>
      </c>
      <c r="K191" s="29">
        <v>0</v>
      </c>
      <c r="L191" s="29">
        <v>0</v>
      </c>
      <c r="M191" s="32">
        <v>0</v>
      </c>
      <c r="N191" s="29">
        <v>0</v>
      </c>
      <c r="O191" s="29">
        <v>31.33</v>
      </c>
      <c r="P191" s="32">
        <v>0</v>
      </c>
      <c r="Q191" s="29">
        <v>0.09</v>
      </c>
      <c r="R191" s="29">
        <v>0</v>
      </c>
      <c r="S191" s="32">
        <v>0</v>
      </c>
      <c r="T191" s="29">
        <f t="shared" si="63"/>
        <v>4.81</v>
      </c>
      <c r="U191" s="125"/>
      <c r="V191" s="5">
        <f t="shared" ref="V191:V193" si="78">I191/(B191+C191)*100</f>
        <v>86.7237096329009</v>
      </c>
      <c r="X191" s="49">
        <f t="shared" si="75"/>
        <v>0.350095480585614</v>
      </c>
    </row>
    <row r="192" s="1" customFormat="true" ht="29" customHeight="true" spans="1:24">
      <c r="A192" s="21" t="s">
        <v>794</v>
      </c>
      <c r="B192" s="29">
        <v>3.96</v>
      </c>
      <c r="C192" s="29">
        <f t="shared" si="76"/>
        <v>75.37</v>
      </c>
      <c r="D192" s="32">
        <v>2.5</v>
      </c>
      <c r="E192" s="29">
        <v>8.5</v>
      </c>
      <c r="F192" s="29">
        <v>64.37</v>
      </c>
      <c r="G192" s="32">
        <v>0</v>
      </c>
      <c r="H192" s="29"/>
      <c r="I192" s="29">
        <f t="shared" si="77"/>
        <v>67.93</v>
      </c>
      <c r="J192" s="32">
        <v>0</v>
      </c>
      <c r="K192" s="29">
        <v>0</v>
      </c>
      <c r="L192" s="29">
        <v>0</v>
      </c>
      <c r="M192" s="32">
        <v>19.56</v>
      </c>
      <c r="N192" s="29">
        <v>0</v>
      </c>
      <c r="O192" s="29">
        <v>0</v>
      </c>
      <c r="P192" s="32">
        <v>48.37</v>
      </c>
      <c r="Q192" s="29">
        <v>0</v>
      </c>
      <c r="R192" s="29">
        <v>0</v>
      </c>
      <c r="S192" s="32">
        <v>0</v>
      </c>
      <c r="T192" s="29">
        <f t="shared" si="63"/>
        <v>11.4</v>
      </c>
      <c r="U192" s="125"/>
      <c r="V192" s="5">
        <f t="shared" si="78"/>
        <v>85.6296483045506</v>
      </c>
      <c r="X192" s="49">
        <f t="shared" si="75"/>
        <v>0.161931399970558</v>
      </c>
    </row>
    <row r="193" s="1" customFormat="true" ht="29" customHeight="true" spans="1:24">
      <c r="A193" s="21" t="s">
        <v>656</v>
      </c>
      <c r="B193" s="29">
        <v>-2.28</v>
      </c>
      <c r="C193" s="29">
        <f t="shared" si="76"/>
        <v>4140.41</v>
      </c>
      <c r="D193" s="32">
        <v>1030</v>
      </c>
      <c r="E193" s="29">
        <v>3053</v>
      </c>
      <c r="F193" s="29">
        <v>7.4</v>
      </c>
      <c r="G193" s="32">
        <v>50.01</v>
      </c>
      <c r="H193" s="29"/>
      <c r="I193" s="29">
        <f t="shared" si="77"/>
        <v>3092.66</v>
      </c>
      <c r="J193" s="32">
        <v>1782.25</v>
      </c>
      <c r="K193" s="29">
        <v>1021.14</v>
      </c>
      <c r="L193" s="29">
        <v>143.83</v>
      </c>
      <c r="M193" s="32">
        <v>0</v>
      </c>
      <c r="N193" s="29">
        <v>45.15</v>
      </c>
      <c r="O193" s="29">
        <v>50.28</v>
      </c>
      <c r="P193" s="32">
        <v>0</v>
      </c>
      <c r="Q193" s="29">
        <v>50.01</v>
      </c>
      <c r="R193" s="29">
        <v>0</v>
      </c>
      <c r="S193" s="32">
        <v>0</v>
      </c>
      <c r="T193" s="29">
        <f t="shared" si="63"/>
        <v>1045.47</v>
      </c>
      <c r="U193" s="125"/>
      <c r="V193" s="5">
        <f t="shared" si="78"/>
        <v>74.7356897922492</v>
      </c>
      <c r="X193" s="49">
        <f t="shared" si="75"/>
        <v>1.32022272089399</v>
      </c>
    </row>
    <row r="194" s="1" customFormat="true" ht="29" customHeight="true" spans="1:24">
      <c r="A194" s="21" t="s">
        <v>24</v>
      </c>
      <c r="B194" s="29">
        <v>286.41</v>
      </c>
      <c r="C194" s="29">
        <f>D194+E194+F194+F195+G194+G195</f>
        <v>6514.65</v>
      </c>
      <c r="D194" s="32">
        <v>1624</v>
      </c>
      <c r="E194" s="29">
        <v>4829</v>
      </c>
      <c r="F194" s="29">
        <v>9.52</v>
      </c>
      <c r="G194" s="32">
        <v>50</v>
      </c>
      <c r="H194" s="29"/>
      <c r="I194" s="29">
        <f t="shared" si="77"/>
        <v>3286.38</v>
      </c>
      <c r="J194" s="32">
        <v>2137.93</v>
      </c>
      <c r="K194" s="29">
        <v>832.92</v>
      </c>
      <c r="L194" s="29">
        <v>106.35</v>
      </c>
      <c r="M194" s="32">
        <v>3.9</v>
      </c>
      <c r="N194" s="29">
        <v>40.21</v>
      </c>
      <c r="O194" s="29">
        <v>101.7</v>
      </c>
      <c r="P194" s="32">
        <v>0</v>
      </c>
      <c r="Q194" s="29">
        <v>63.37</v>
      </c>
      <c r="R194" s="29">
        <v>0</v>
      </c>
      <c r="S194" s="32">
        <v>0</v>
      </c>
      <c r="T194" s="29">
        <f>B194+C194-I194-I195-S194</f>
        <v>2755.31</v>
      </c>
      <c r="U194" s="125"/>
      <c r="V194" s="5"/>
      <c r="X194" s="49">
        <f t="shared" si="75"/>
        <v>1.96355868767458</v>
      </c>
    </row>
    <row r="195" s="1" customFormat="true" ht="29" customHeight="true" spans="1:24">
      <c r="A195" s="21" t="s">
        <v>813</v>
      </c>
      <c r="B195" s="29"/>
      <c r="C195" s="29"/>
      <c r="D195" s="32"/>
      <c r="E195" s="29"/>
      <c r="F195" s="29">
        <v>2.13</v>
      </c>
      <c r="G195" s="32">
        <v>0</v>
      </c>
      <c r="H195" s="29"/>
      <c r="I195" s="29">
        <f>J195+K195+L195+N195+O195+Q195</f>
        <v>759.37</v>
      </c>
      <c r="J195" s="32">
        <v>424.73</v>
      </c>
      <c r="K195" s="29">
        <v>288.29</v>
      </c>
      <c r="L195" s="29">
        <v>19.65</v>
      </c>
      <c r="M195" s="32"/>
      <c r="N195" s="29">
        <v>1.9</v>
      </c>
      <c r="O195" s="29">
        <v>12.18</v>
      </c>
      <c r="P195" s="32"/>
      <c r="Q195" s="29">
        <v>12.62</v>
      </c>
      <c r="R195" s="29"/>
      <c r="S195" s="32"/>
      <c r="T195" s="29"/>
      <c r="U195" s="125"/>
      <c r="V195" s="5" t="e">
        <f t="shared" ref="V195:V198" si="79">I195/(B195+C195)*100</f>
        <v>#DIV/0!</v>
      </c>
      <c r="X195" s="49">
        <f t="shared" si="75"/>
        <v>0</v>
      </c>
    </row>
    <row r="196" s="1" customFormat="true" ht="29" customHeight="true" spans="1:24">
      <c r="A196" s="21" t="s">
        <v>328</v>
      </c>
      <c r="B196" s="29">
        <v>79.12</v>
      </c>
      <c r="C196" s="29">
        <f t="shared" ref="C196:C198" si="80">D196+E196+F196+G196+H196</f>
        <v>21612.45</v>
      </c>
      <c r="D196" s="32">
        <v>5395</v>
      </c>
      <c r="E196" s="29">
        <v>16026</v>
      </c>
      <c r="F196" s="29">
        <v>37.88</v>
      </c>
      <c r="G196" s="32">
        <v>153.57</v>
      </c>
      <c r="H196" s="29"/>
      <c r="I196" s="29">
        <f t="shared" ref="I196:I198" si="81">J196+K196+L196+M196+N196+O196+P196+Q196</f>
        <v>11408.46</v>
      </c>
      <c r="J196" s="32">
        <v>7498.54</v>
      </c>
      <c r="K196" s="29">
        <v>2752.81</v>
      </c>
      <c r="L196" s="29">
        <v>358.28</v>
      </c>
      <c r="M196" s="32">
        <v>6.52</v>
      </c>
      <c r="N196" s="29">
        <v>16.87</v>
      </c>
      <c r="O196" s="29">
        <v>516.73</v>
      </c>
      <c r="P196" s="32">
        <v>12.5</v>
      </c>
      <c r="Q196" s="29">
        <v>246.21</v>
      </c>
      <c r="R196" s="29">
        <v>0</v>
      </c>
      <c r="S196" s="32">
        <v>0</v>
      </c>
      <c r="T196" s="29">
        <f t="shared" ref="T196:T198" si="82">B196+C196-I196-R196-S196</f>
        <v>10283.11</v>
      </c>
      <c r="U196" s="125"/>
      <c r="V196" s="5">
        <f t="shared" si="79"/>
        <v>52.5939800576906</v>
      </c>
      <c r="X196" s="49">
        <f t="shared" si="75"/>
        <v>1.87764167994629</v>
      </c>
    </row>
    <row r="197" s="1" customFormat="true" ht="29" customHeight="true" spans="1:24">
      <c r="A197" s="21" t="s">
        <v>34</v>
      </c>
      <c r="B197" s="29">
        <v>1975.64</v>
      </c>
      <c r="C197" s="29">
        <f t="shared" si="80"/>
        <v>6610.13</v>
      </c>
      <c r="D197" s="32">
        <v>1650</v>
      </c>
      <c r="E197" s="29">
        <v>4883</v>
      </c>
      <c r="F197" s="29">
        <v>12.48</v>
      </c>
      <c r="G197" s="32">
        <v>64.65</v>
      </c>
      <c r="H197" s="29"/>
      <c r="I197" s="29">
        <f t="shared" si="81"/>
        <v>4550.17</v>
      </c>
      <c r="J197" s="32">
        <v>2063.29</v>
      </c>
      <c r="K197" s="29">
        <v>1802.73</v>
      </c>
      <c r="L197" s="29">
        <v>414.62</v>
      </c>
      <c r="M197" s="32">
        <v>2.42</v>
      </c>
      <c r="N197" s="29">
        <v>43.99</v>
      </c>
      <c r="O197" s="29">
        <v>151.21</v>
      </c>
      <c r="P197" s="32">
        <v>7.26</v>
      </c>
      <c r="Q197" s="29">
        <v>64.65</v>
      </c>
      <c r="R197" s="29">
        <v>0</v>
      </c>
      <c r="S197" s="32">
        <v>0</v>
      </c>
      <c r="T197" s="29">
        <f t="shared" si="82"/>
        <v>4035.6</v>
      </c>
      <c r="U197" s="125"/>
      <c r="V197" s="5">
        <f t="shared" si="79"/>
        <v>52.9966444477315</v>
      </c>
      <c r="X197" s="49">
        <f t="shared" si="75"/>
        <v>1.43577053165047</v>
      </c>
    </row>
    <row r="198" s="1" customFormat="true" ht="29" customHeight="true" spans="1:24">
      <c r="A198" s="21" t="s">
        <v>657</v>
      </c>
      <c r="B198" s="29">
        <v>-837.91</v>
      </c>
      <c r="C198" s="29">
        <f t="shared" si="80"/>
        <v>7144.33</v>
      </c>
      <c r="D198" s="32">
        <v>1776</v>
      </c>
      <c r="E198" s="29">
        <v>5287</v>
      </c>
      <c r="F198" s="29">
        <v>16</v>
      </c>
      <c r="G198" s="32">
        <v>65.33</v>
      </c>
      <c r="H198" s="29"/>
      <c r="I198" s="29">
        <f t="shared" si="81"/>
        <v>5274.44</v>
      </c>
      <c r="J198" s="32">
        <v>2559.4</v>
      </c>
      <c r="K198" s="29">
        <v>2005.3</v>
      </c>
      <c r="L198" s="29">
        <v>238.69</v>
      </c>
      <c r="M198" s="32">
        <v>1.02</v>
      </c>
      <c r="N198" s="29">
        <v>61.17</v>
      </c>
      <c r="O198" s="29">
        <v>305.18</v>
      </c>
      <c r="P198" s="32">
        <v>24.67</v>
      </c>
      <c r="Q198" s="29">
        <v>79.01</v>
      </c>
      <c r="R198" s="29">
        <v>0</v>
      </c>
      <c r="S198" s="32">
        <v>0</v>
      </c>
      <c r="T198" s="29">
        <f t="shared" si="82"/>
        <v>1031.98</v>
      </c>
      <c r="U198" s="125"/>
      <c r="V198" s="5">
        <f t="shared" si="79"/>
        <v>83.6360407330942</v>
      </c>
      <c r="X198" s="49">
        <f t="shared" si="75"/>
        <v>1.3390995062983</v>
      </c>
    </row>
  </sheetData>
  <mergeCells count="15">
    <mergeCell ref="A1:T1"/>
    <mergeCell ref="A2:D2"/>
    <mergeCell ref="N2:P2"/>
    <mergeCell ref="S2:U2"/>
    <mergeCell ref="D3:H3"/>
    <mergeCell ref="J3:Q3"/>
    <mergeCell ref="A3:A4"/>
    <mergeCell ref="B3:B4"/>
    <mergeCell ref="C3:C4"/>
    <mergeCell ref="I3:I4"/>
    <mergeCell ref="R3:R4"/>
    <mergeCell ref="S3:S4"/>
    <mergeCell ref="T3:T4"/>
    <mergeCell ref="U3:U4"/>
    <mergeCell ref="V3:V4"/>
  </mergeCells>
  <conditionalFormatting sqref="A8">
    <cfRule type="duplicateValues" dxfId="0" priority="673"/>
  </conditionalFormatting>
  <conditionalFormatting sqref="A9">
    <cfRule type="duplicateValues" dxfId="0" priority="645"/>
  </conditionalFormatting>
  <conditionalFormatting sqref="A10">
    <cfRule type="duplicateValues" dxfId="0" priority="646"/>
  </conditionalFormatting>
  <conditionalFormatting sqref="A11">
    <cfRule type="duplicateValues" dxfId="0" priority="647"/>
  </conditionalFormatting>
  <conditionalFormatting sqref="A12">
    <cfRule type="duplicateValues" dxfId="0" priority="648"/>
  </conditionalFormatting>
  <conditionalFormatting sqref="A13">
    <cfRule type="duplicateValues" dxfId="0" priority="649"/>
  </conditionalFormatting>
  <conditionalFormatting sqref="A14">
    <cfRule type="duplicateValues" dxfId="0" priority="650"/>
  </conditionalFormatting>
  <conditionalFormatting sqref="A15">
    <cfRule type="duplicateValues" dxfId="0" priority="651"/>
  </conditionalFormatting>
  <conditionalFormatting sqref="A16">
    <cfRule type="duplicateValues" dxfId="0" priority="652"/>
  </conditionalFormatting>
  <conditionalFormatting sqref="A17">
    <cfRule type="duplicateValues" dxfId="0" priority="653"/>
  </conditionalFormatting>
  <conditionalFormatting sqref="A18">
    <cfRule type="duplicateValues" dxfId="0" priority="654"/>
  </conditionalFormatting>
  <conditionalFormatting sqref="A19">
    <cfRule type="duplicateValues" dxfId="0" priority="655"/>
  </conditionalFormatting>
  <conditionalFormatting sqref="A20">
    <cfRule type="duplicateValues" dxfId="0" priority="656"/>
  </conditionalFormatting>
  <conditionalFormatting sqref="A36">
    <cfRule type="duplicateValues" dxfId="0" priority="7"/>
  </conditionalFormatting>
  <conditionalFormatting sqref="U36">
    <cfRule type="duplicateValues" dxfId="0" priority="672"/>
  </conditionalFormatting>
  <conditionalFormatting sqref="A37">
    <cfRule type="duplicateValues" dxfId="0" priority="6"/>
  </conditionalFormatting>
  <conditionalFormatting sqref="U37">
    <cfRule type="duplicateValues" dxfId="0" priority="671"/>
  </conditionalFormatting>
  <conditionalFormatting sqref="A38">
    <cfRule type="duplicateValues" dxfId="0" priority="5"/>
  </conditionalFormatting>
  <conditionalFormatting sqref="U38">
    <cfRule type="duplicateValues" dxfId="0" priority="670"/>
  </conditionalFormatting>
  <conditionalFormatting sqref="A39">
    <cfRule type="duplicateValues" dxfId="0" priority="4"/>
  </conditionalFormatting>
  <conditionalFormatting sqref="U39">
    <cfRule type="duplicateValues" dxfId="0" priority="669"/>
  </conditionalFormatting>
  <conditionalFormatting sqref="A40">
    <cfRule type="duplicateValues" dxfId="0" priority="3"/>
  </conditionalFormatting>
  <conditionalFormatting sqref="U40">
    <cfRule type="duplicateValues" dxfId="0" priority="668"/>
  </conditionalFormatting>
  <conditionalFormatting sqref="A41">
    <cfRule type="duplicateValues" dxfId="0" priority="2"/>
  </conditionalFormatting>
  <conditionalFormatting sqref="U41">
    <cfRule type="duplicateValues" dxfId="0" priority="667"/>
  </conditionalFormatting>
  <conditionalFormatting sqref="A42">
    <cfRule type="duplicateValues" dxfId="0" priority="1"/>
  </conditionalFormatting>
  <conditionalFormatting sqref="U42">
    <cfRule type="duplicateValues" dxfId="0" priority="666"/>
  </conditionalFormatting>
  <conditionalFormatting sqref="A44">
    <cfRule type="duplicateValues" dxfId="0" priority="665"/>
  </conditionalFormatting>
  <conditionalFormatting sqref="U44">
    <cfRule type="duplicateValues" dxfId="0" priority="664"/>
  </conditionalFormatting>
  <conditionalFormatting sqref="A45">
    <cfRule type="duplicateValues" dxfId="0" priority="644"/>
  </conditionalFormatting>
  <conditionalFormatting sqref="U45">
    <cfRule type="duplicateValues" dxfId="0" priority="660"/>
  </conditionalFormatting>
  <conditionalFormatting sqref="U46">
    <cfRule type="duplicateValues" dxfId="0" priority="663"/>
  </conditionalFormatting>
  <conditionalFormatting sqref="U47">
    <cfRule type="duplicateValues" dxfId="0" priority="659"/>
  </conditionalFormatting>
  <conditionalFormatting sqref="U48">
    <cfRule type="duplicateValues" dxfId="0" priority="662"/>
  </conditionalFormatting>
  <conditionalFormatting sqref="U49">
    <cfRule type="duplicateValues" dxfId="0" priority="658"/>
  </conditionalFormatting>
  <conditionalFormatting sqref="U50">
    <cfRule type="duplicateValues" dxfId="0" priority="661"/>
  </conditionalFormatting>
  <conditionalFormatting sqref="A51">
    <cfRule type="duplicateValues" dxfId="0" priority="642"/>
  </conditionalFormatting>
  <conditionalFormatting sqref="U51">
    <cfRule type="duplicateValues" dxfId="0" priority="657"/>
  </conditionalFormatting>
  <conditionalFormatting sqref="A53">
    <cfRule type="duplicateValues" dxfId="0" priority="641"/>
  </conditionalFormatting>
  <conditionalFormatting sqref="A54">
    <cfRule type="duplicateValues" dxfId="0" priority="640"/>
  </conditionalFormatting>
  <conditionalFormatting sqref="A55">
    <cfRule type="duplicateValues" dxfId="0" priority="639"/>
  </conditionalFormatting>
  <conditionalFormatting sqref="A56">
    <cfRule type="duplicateValues" dxfId="0" priority="638"/>
  </conditionalFormatting>
  <conditionalFormatting sqref="A57">
    <cfRule type="duplicateValues" dxfId="0" priority="637"/>
  </conditionalFormatting>
  <conditionalFormatting sqref="A58">
    <cfRule type="duplicateValues" dxfId="0" priority="636"/>
  </conditionalFormatting>
  <conditionalFormatting sqref="A60">
    <cfRule type="duplicateValues" dxfId="0" priority="635"/>
  </conditionalFormatting>
  <conditionalFormatting sqref="A61">
    <cfRule type="duplicateValues" dxfId="0" priority="634"/>
  </conditionalFormatting>
  <conditionalFormatting sqref="A62">
    <cfRule type="duplicateValues" dxfId="0" priority="633"/>
  </conditionalFormatting>
  <conditionalFormatting sqref="A63">
    <cfRule type="duplicateValues" dxfId="0" priority="632"/>
  </conditionalFormatting>
  <conditionalFormatting sqref="A64">
    <cfRule type="duplicateValues" dxfId="0" priority="631"/>
  </conditionalFormatting>
  <conditionalFormatting sqref="A65">
    <cfRule type="duplicateValues" dxfId="0" priority="630"/>
  </conditionalFormatting>
  <conditionalFormatting sqref="A66">
    <cfRule type="duplicateValues" dxfId="0" priority="629"/>
  </conditionalFormatting>
  <conditionalFormatting sqref="A67">
    <cfRule type="duplicateValues" dxfId="0" priority="628"/>
  </conditionalFormatting>
  <conditionalFormatting sqref="A68">
    <cfRule type="duplicateValues" dxfId="0" priority="627"/>
  </conditionalFormatting>
  <conditionalFormatting sqref="A69">
    <cfRule type="duplicateValues" dxfId="0" priority="626"/>
  </conditionalFormatting>
  <conditionalFormatting sqref="A70">
    <cfRule type="duplicateValues" dxfId="0" priority="625"/>
  </conditionalFormatting>
  <conditionalFormatting sqref="A71">
    <cfRule type="duplicateValues" dxfId="0" priority="624"/>
  </conditionalFormatting>
  <conditionalFormatting sqref="A72">
    <cfRule type="duplicateValues" dxfId="0" priority="623"/>
  </conditionalFormatting>
  <conditionalFormatting sqref="A73">
    <cfRule type="duplicateValues" dxfId="0" priority="622"/>
  </conditionalFormatting>
  <conditionalFormatting sqref="A75">
    <cfRule type="duplicateValues" dxfId="0" priority="621"/>
  </conditionalFormatting>
  <conditionalFormatting sqref="A76">
    <cfRule type="duplicateValues" dxfId="0" priority="620"/>
  </conditionalFormatting>
  <conditionalFormatting sqref="A77">
    <cfRule type="duplicateValues" dxfId="0" priority="619"/>
  </conditionalFormatting>
  <conditionalFormatting sqref="A78">
    <cfRule type="duplicateValues" dxfId="0" priority="618"/>
  </conditionalFormatting>
  <conditionalFormatting sqref="A79">
    <cfRule type="duplicateValues" dxfId="0" priority="617"/>
  </conditionalFormatting>
  <conditionalFormatting sqref="A80">
    <cfRule type="duplicateValues" dxfId="0" priority="616"/>
  </conditionalFormatting>
  <conditionalFormatting sqref="A81">
    <cfRule type="duplicateValues" dxfId="0" priority="615"/>
  </conditionalFormatting>
  <conditionalFormatting sqref="A82">
    <cfRule type="duplicateValues" dxfId="0" priority="614"/>
  </conditionalFormatting>
  <conditionalFormatting sqref="A84">
    <cfRule type="duplicateValues" dxfId="0" priority="613"/>
  </conditionalFormatting>
  <conditionalFormatting sqref="A85">
    <cfRule type="duplicateValues" dxfId="0" priority="612"/>
  </conditionalFormatting>
  <conditionalFormatting sqref="A86">
    <cfRule type="duplicateValues" dxfId="0" priority="611"/>
  </conditionalFormatting>
  <conditionalFormatting sqref="A87">
    <cfRule type="duplicateValues" dxfId="0" priority="610"/>
  </conditionalFormatting>
  <conditionalFormatting sqref="A88">
    <cfRule type="duplicateValues" dxfId="0" priority="609"/>
  </conditionalFormatting>
  <conditionalFormatting sqref="A89">
    <cfRule type="duplicateValues" dxfId="0" priority="608"/>
  </conditionalFormatting>
  <conditionalFormatting sqref="A90">
    <cfRule type="duplicateValues" dxfId="0" priority="607"/>
  </conditionalFormatting>
  <conditionalFormatting sqref="A91">
    <cfRule type="duplicateValues" dxfId="0" priority="606"/>
  </conditionalFormatting>
  <conditionalFormatting sqref="A92">
    <cfRule type="duplicateValues" dxfId="0" priority="605"/>
  </conditionalFormatting>
  <conditionalFormatting sqref="A93">
    <cfRule type="duplicateValues" dxfId="0" priority="604"/>
  </conditionalFormatting>
  <conditionalFormatting sqref="A95">
    <cfRule type="duplicateValues" dxfId="0" priority="603"/>
  </conditionalFormatting>
  <conditionalFormatting sqref="A96">
    <cfRule type="duplicateValues" dxfId="0" priority="602"/>
  </conditionalFormatting>
  <conditionalFormatting sqref="A97">
    <cfRule type="duplicateValues" dxfId="0" priority="601"/>
  </conditionalFormatting>
  <conditionalFormatting sqref="A98">
    <cfRule type="duplicateValues" dxfId="0" priority="600"/>
  </conditionalFormatting>
  <conditionalFormatting sqref="A99">
    <cfRule type="duplicateValues" dxfId="0" priority="599"/>
  </conditionalFormatting>
  <conditionalFormatting sqref="A100">
    <cfRule type="duplicateValues" dxfId="0" priority="598"/>
  </conditionalFormatting>
  <conditionalFormatting sqref="A101">
    <cfRule type="duplicateValues" dxfId="0" priority="597"/>
  </conditionalFormatting>
  <conditionalFormatting sqref="A102">
    <cfRule type="duplicateValues" dxfId="0" priority="596"/>
  </conditionalFormatting>
  <conditionalFormatting sqref="A104">
    <cfRule type="duplicateValues" dxfId="0" priority="70"/>
  </conditionalFormatting>
  <conditionalFormatting sqref="D104">
    <cfRule type="duplicateValues" dxfId="0" priority="63"/>
  </conditionalFormatting>
  <conditionalFormatting sqref="G104">
    <cfRule type="duplicateValues" dxfId="0" priority="56"/>
  </conditionalFormatting>
  <conditionalFormatting sqref="J104">
    <cfRule type="duplicateValues" dxfId="0" priority="49"/>
  </conditionalFormatting>
  <conditionalFormatting sqref="M104">
    <cfRule type="duplicateValues" dxfId="0" priority="42"/>
  </conditionalFormatting>
  <conditionalFormatting sqref="P104">
    <cfRule type="duplicateValues" dxfId="0" priority="35"/>
  </conditionalFormatting>
  <conditionalFormatting sqref="S104">
    <cfRule type="duplicateValues" dxfId="0" priority="28"/>
  </conditionalFormatting>
  <conditionalFormatting sqref="A105">
    <cfRule type="duplicateValues" dxfId="0" priority="69"/>
  </conditionalFormatting>
  <conditionalFormatting sqref="D105">
    <cfRule type="duplicateValues" dxfId="0" priority="62"/>
  </conditionalFormatting>
  <conditionalFormatting sqref="G105">
    <cfRule type="duplicateValues" dxfId="0" priority="55"/>
  </conditionalFormatting>
  <conditionalFormatting sqref="J105">
    <cfRule type="duplicateValues" dxfId="0" priority="48"/>
  </conditionalFormatting>
  <conditionalFormatting sqref="M105">
    <cfRule type="duplicateValues" dxfId="0" priority="41"/>
  </conditionalFormatting>
  <conditionalFormatting sqref="P105">
    <cfRule type="duplicateValues" dxfId="0" priority="34"/>
  </conditionalFormatting>
  <conditionalFormatting sqref="S105">
    <cfRule type="duplicateValues" dxfId="0" priority="27"/>
  </conditionalFormatting>
  <conditionalFormatting sqref="A106">
    <cfRule type="duplicateValues" dxfId="0" priority="68"/>
  </conditionalFormatting>
  <conditionalFormatting sqref="D106">
    <cfRule type="duplicateValues" dxfId="0" priority="61"/>
  </conditionalFormatting>
  <conditionalFormatting sqref="G106">
    <cfRule type="duplicateValues" dxfId="0" priority="54"/>
  </conditionalFormatting>
  <conditionalFormatting sqref="J106">
    <cfRule type="duplicateValues" dxfId="0" priority="47"/>
  </conditionalFormatting>
  <conditionalFormatting sqref="M106">
    <cfRule type="duplicateValues" dxfId="0" priority="40"/>
  </conditionalFormatting>
  <conditionalFormatting sqref="P106">
    <cfRule type="duplicateValues" dxfId="0" priority="33"/>
  </conditionalFormatting>
  <conditionalFormatting sqref="S106">
    <cfRule type="duplicateValues" dxfId="0" priority="26"/>
  </conditionalFormatting>
  <conditionalFormatting sqref="A107">
    <cfRule type="duplicateValues" dxfId="0" priority="67"/>
  </conditionalFormatting>
  <conditionalFormatting sqref="D107">
    <cfRule type="duplicateValues" dxfId="0" priority="60"/>
  </conditionalFormatting>
  <conditionalFormatting sqref="G107">
    <cfRule type="duplicateValues" dxfId="0" priority="53"/>
  </conditionalFormatting>
  <conditionalFormatting sqref="J107">
    <cfRule type="duplicateValues" dxfId="0" priority="46"/>
  </conditionalFormatting>
  <conditionalFormatting sqref="M107">
    <cfRule type="duplicateValues" dxfId="0" priority="39"/>
  </conditionalFormatting>
  <conditionalFormatting sqref="P107">
    <cfRule type="duplicateValues" dxfId="0" priority="32"/>
  </conditionalFormatting>
  <conditionalFormatting sqref="S107">
    <cfRule type="duplicateValues" dxfId="0" priority="25"/>
  </conditionalFormatting>
  <conditionalFormatting sqref="A108">
    <cfRule type="duplicateValues" dxfId="0" priority="66"/>
  </conditionalFormatting>
  <conditionalFormatting sqref="D108">
    <cfRule type="duplicateValues" dxfId="0" priority="59"/>
  </conditionalFormatting>
  <conditionalFormatting sqref="G108">
    <cfRule type="duplicateValues" dxfId="0" priority="52"/>
  </conditionalFormatting>
  <conditionalFormatting sqref="J108">
    <cfRule type="duplicateValues" dxfId="0" priority="45"/>
  </conditionalFormatting>
  <conditionalFormatting sqref="M108">
    <cfRule type="duplicateValues" dxfId="0" priority="38"/>
  </conditionalFormatting>
  <conditionalFormatting sqref="P108">
    <cfRule type="duplicateValues" dxfId="0" priority="31"/>
  </conditionalFormatting>
  <conditionalFormatting sqref="S108">
    <cfRule type="duplicateValues" dxfId="0" priority="24"/>
  </conditionalFormatting>
  <conditionalFormatting sqref="A109">
    <cfRule type="duplicateValues" dxfId="0" priority="65"/>
  </conditionalFormatting>
  <conditionalFormatting sqref="D109">
    <cfRule type="duplicateValues" dxfId="0" priority="58"/>
  </conditionalFormatting>
  <conditionalFormatting sqref="G109">
    <cfRule type="duplicateValues" dxfId="0" priority="51"/>
  </conditionalFormatting>
  <conditionalFormatting sqref="J109">
    <cfRule type="duplicateValues" dxfId="0" priority="44"/>
  </conditionalFormatting>
  <conditionalFormatting sqref="M109">
    <cfRule type="duplicateValues" dxfId="0" priority="37"/>
  </conditionalFormatting>
  <conditionalFormatting sqref="P109">
    <cfRule type="duplicateValues" dxfId="0" priority="30"/>
  </conditionalFormatting>
  <conditionalFormatting sqref="S109">
    <cfRule type="duplicateValues" dxfId="0" priority="23"/>
  </conditionalFormatting>
  <conditionalFormatting sqref="A110">
    <cfRule type="duplicateValues" dxfId="0" priority="64"/>
  </conditionalFormatting>
  <conditionalFormatting sqref="D110">
    <cfRule type="duplicateValues" dxfId="0" priority="57"/>
  </conditionalFormatting>
  <conditionalFormatting sqref="G110">
    <cfRule type="duplicateValues" dxfId="0" priority="50"/>
  </conditionalFormatting>
  <conditionalFormatting sqref="J110">
    <cfRule type="duplicateValues" dxfId="0" priority="43"/>
  </conditionalFormatting>
  <conditionalFormatting sqref="M110">
    <cfRule type="duplicateValues" dxfId="0" priority="36"/>
  </conditionalFormatting>
  <conditionalFormatting sqref="P110">
    <cfRule type="duplicateValues" dxfId="0" priority="29"/>
  </conditionalFormatting>
  <conditionalFormatting sqref="S110">
    <cfRule type="duplicateValues" dxfId="0" priority="22"/>
  </conditionalFormatting>
  <conditionalFormatting sqref="A112">
    <cfRule type="duplicateValues" dxfId="0" priority="21"/>
  </conditionalFormatting>
  <conditionalFormatting sqref="D112">
    <cfRule type="duplicateValues" dxfId="0" priority="19"/>
  </conditionalFormatting>
  <conditionalFormatting sqref="G112">
    <cfRule type="duplicateValues" dxfId="0" priority="17"/>
  </conditionalFormatting>
  <conditionalFormatting sqref="J112">
    <cfRule type="duplicateValues" dxfId="0" priority="15"/>
  </conditionalFormatting>
  <conditionalFormatting sqref="M112">
    <cfRule type="duplicateValues" dxfId="0" priority="13"/>
  </conditionalFormatting>
  <conditionalFormatting sqref="P112">
    <cfRule type="duplicateValues" dxfId="0" priority="11"/>
  </conditionalFormatting>
  <conditionalFormatting sqref="S112">
    <cfRule type="duplicateValues" dxfId="0" priority="9"/>
  </conditionalFormatting>
  <conditionalFormatting sqref="A113">
    <cfRule type="duplicateValues" dxfId="0" priority="20"/>
  </conditionalFormatting>
  <conditionalFormatting sqref="D113">
    <cfRule type="duplicateValues" dxfId="0" priority="18"/>
  </conditionalFormatting>
  <conditionalFormatting sqref="G113">
    <cfRule type="duplicateValues" dxfId="0" priority="16"/>
  </conditionalFormatting>
  <conditionalFormatting sqref="J113">
    <cfRule type="duplicateValues" dxfId="0" priority="14"/>
  </conditionalFormatting>
  <conditionalFormatting sqref="M113">
    <cfRule type="duplicateValues" dxfId="0" priority="12"/>
  </conditionalFormatting>
  <conditionalFormatting sqref="P113">
    <cfRule type="duplicateValues" dxfId="0" priority="10"/>
  </conditionalFormatting>
  <conditionalFormatting sqref="S113">
    <cfRule type="duplicateValues" dxfId="0" priority="8"/>
  </conditionalFormatting>
  <conditionalFormatting sqref="A116">
    <cfRule type="duplicateValues" dxfId="0" priority="595"/>
  </conditionalFormatting>
  <conditionalFormatting sqref="D116">
    <cfRule type="duplicateValues" dxfId="0" priority="587"/>
  </conditionalFormatting>
  <conditionalFormatting sqref="G116">
    <cfRule type="duplicateValues" dxfId="0" priority="579"/>
  </conditionalFormatting>
  <conditionalFormatting sqref="J116">
    <cfRule type="duplicateValues" dxfId="0" priority="571"/>
  </conditionalFormatting>
  <conditionalFormatting sqref="M116">
    <cfRule type="duplicateValues" dxfId="0" priority="563"/>
  </conditionalFormatting>
  <conditionalFormatting sqref="P116">
    <cfRule type="duplicateValues" dxfId="0" priority="555"/>
  </conditionalFormatting>
  <conditionalFormatting sqref="S116">
    <cfRule type="duplicateValues" dxfId="0" priority="547"/>
  </conditionalFormatting>
  <conditionalFormatting sqref="A117">
    <cfRule type="duplicateValues" dxfId="0" priority="594"/>
  </conditionalFormatting>
  <conditionalFormatting sqref="D117">
    <cfRule type="duplicateValues" dxfId="0" priority="586"/>
  </conditionalFormatting>
  <conditionalFormatting sqref="G117">
    <cfRule type="duplicateValues" dxfId="0" priority="578"/>
  </conditionalFormatting>
  <conditionalFormatting sqref="J117">
    <cfRule type="duplicateValues" dxfId="0" priority="570"/>
  </conditionalFormatting>
  <conditionalFormatting sqref="M117">
    <cfRule type="duplicateValues" dxfId="0" priority="562"/>
  </conditionalFormatting>
  <conditionalFormatting sqref="P117">
    <cfRule type="duplicateValues" dxfId="0" priority="554"/>
  </conditionalFormatting>
  <conditionalFormatting sqref="S117">
    <cfRule type="duplicateValues" dxfId="0" priority="546"/>
  </conditionalFormatting>
  <conditionalFormatting sqref="A118">
    <cfRule type="duplicateValues" dxfId="0" priority="593"/>
  </conditionalFormatting>
  <conditionalFormatting sqref="D118">
    <cfRule type="duplicateValues" dxfId="0" priority="585"/>
  </conditionalFormatting>
  <conditionalFormatting sqref="G118">
    <cfRule type="duplicateValues" dxfId="0" priority="577"/>
  </conditionalFormatting>
  <conditionalFormatting sqref="J118">
    <cfRule type="duplicateValues" dxfId="0" priority="569"/>
  </conditionalFormatting>
  <conditionalFormatting sqref="M118">
    <cfRule type="duplicateValues" dxfId="0" priority="561"/>
  </conditionalFormatting>
  <conditionalFormatting sqref="P118">
    <cfRule type="duplicateValues" dxfId="0" priority="553"/>
  </conditionalFormatting>
  <conditionalFormatting sqref="S118">
    <cfRule type="duplicateValues" dxfId="0" priority="545"/>
  </conditionalFormatting>
  <conditionalFormatting sqref="A119">
    <cfRule type="duplicateValues" dxfId="0" priority="592"/>
  </conditionalFormatting>
  <conditionalFormatting sqref="D119">
    <cfRule type="duplicateValues" dxfId="0" priority="584"/>
  </conditionalFormatting>
  <conditionalFormatting sqref="G119">
    <cfRule type="duplicateValues" dxfId="0" priority="576"/>
  </conditionalFormatting>
  <conditionalFormatting sqref="J119">
    <cfRule type="duplicateValues" dxfId="0" priority="568"/>
  </conditionalFormatting>
  <conditionalFormatting sqref="M119">
    <cfRule type="duplicateValues" dxfId="0" priority="560"/>
  </conditionalFormatting>
  <conditionalFormatting sqref="P119">
    <cfRule type="duplicateValues" dxfId="0" priority="552"/>
  </conditionalFormatting>
  <conditionalFormatting sqref="S119">
    <cfRule type="duplicateValues" dxfId="0" priority="544"/>
  </conditionalFormatting>
  <conditionalFormatting sqref="A120">
    <cfRule type="duplicateValues" dxfId="0" priority="591"/>
  </conditionalFormatting>
  <conditionalFormatting sqref="D120">
    <cfRule type="duplicateValues" dxfId="0" priority="583"/>
  </conditionalFormatting>
  <conditionalFormatting sqref="G120">
    <cfRule type="duplicateValues" dxfId="0" priority="575"/>
  </conditionalFormatting>
  <conditionalFormatting sqref="J120">
    <cfRule type="duplicateValues" dxfId="0" priority="567"/>
  </conditionalFormatting>
  <conditionalFormatting sqref="M120">
    <cfRule type="duplicateValues" dxfId="0" priority="559"/>
  </conditionalFormatting>
  <conditionalFormatting sqref="P120">
    <cfRule type="duplicateValues" dxfId="0" priority="551"/>
  </conditionalFormatting>
  <conditionalFormatting sqref="S120">
    <cfRule type="duplicateValues" dxfId="0" priority="543"/>
  </conditionalFormatting>
  <conditionalFormatting sqref="A121">
    <cfRule type="duplicateValues" dxfId="0" priority="590"/>
  </conditionalFormatting>
  <conditionalFormatting sqref="D121">
    <cfRule type="duplicateValues" dxfId="0" priority="582"/>
  </conditionalFormatting>
  <conditionalFormatting sqref="G121">
    <cfRule type="duplicateValues" dxfId="0" priority="574"/>
  </conditionalFormatting>
  <conditionalFormatting sqref="J121">
    <cfRule type="duplicateValues" dxfId="0" priority="566"/>
  </conditionalFormatting>
  <conditionalFormatting sqref="M121">
    <cfRule type="duplicateValues" dxfId="0" priority="558"/>
  </conditionalFormatting>
  <conditionalFormatting sqref="P121">
    <cfRule type="duplicateValues" dxfId="0" priority="550"/>
  </conditionalFormatting>
  <conditionalFormatting sqref="S121">
    <cfRule type="duplicateValues" dxfId="0" priority="542"/>
  </conditionalFormatting>
  <conditionalFormatting sqref="A122">
    <cfRule type="duplicateValues" dxfId="0" priority="589"/>
  </conditionalFormatting>
  <conditionalFormatting sqref="D122">
    <cfRule type="duplicateValues" dxfId="0" priority="581"/>
  </conditionalFormatting>
  <conditionalFormatting sqref="G122">
    <cfRule type="duplicateValues" dxfId="0" priority="573"/>
  </conditionalFormatting>
  <conditionalFormatting sqref="J122">
    <cfRule type="duplicateValues" dxfId="0" priority="565"/>
  </conditionalFormatting>
  <conditionalFormatting sqref="M122">
    <cfRule type="duplicateValues" dxfId="0" priority="557"/>
  </conditionalFormatting>
  <conditionalFormatting sqref="P122">
    <cfRule type="duplicateValues" dxfId="0" priority="549"/>
  </conditionalFormatting>
  <conditionalFormatting sqref="S122">
    <cfRule type="duplicateValues" dxfId="0" priority="541"/>
  </conditionalFormatting>
  <conditionalFormatting sqref="A123">
    <cfRule type="duplicateValues" dxfId="0" priority="588"/>
  </conditionalFormatting>
  <conditionalFormatting sqref="D123">
    <cfRule type="duplicateValues" dxfId="0" priority="580"/>
  </conditionalFormatting>
  <conditionalFormatting sqref="G123">
    <cfRule type="duplicateValues" dxfId="0" priority="572"/>
  </conditionalFormatting>
  <conditionalFormatting sqref="J123">
    <cfRule type="duplicateValues" dxfId="0" priority="564"/>
  </conditionalFormatting>
  <conditionalFormatting sqref="M123">
    <cfRule type="duplicateValues" dxfId="0" priority="556"/>
  </conditionalFormatting>
  <conditionalFormatting sqref="P123">
    <cfRule type="duplicateValues" dxfId="0" priority="548"/>
  </conditionalFormatting>
  <conditionalFormatting sqref="S123">
    <cfRule type="duplicateValues" dxfId="0" priority="540"/>
  </conditionalFormatting>
  <conditionalFormatting sqref="A125">
    <cfRule type="duplicateValues" dxfId="0" priority="539"/>
  </conditionalFormatting>
  <conditionalFormatting sqref="D125">
    <cfRule type="duplicateValues" dxfId="0" priority="532"/>
  </conditionalFormatting>
  <conditionalFormatting sqref="G125">
    <cfRule type="duplicateValues" dxfId="0" priority="525"/>
  </conditionalFormatting>
  <conditionalFormatting sqref="J125">
    <cfRule type="duplicateValues" dxfId="0" priority="518"/>
  </conditionalFormatting>
  <conditionalFormatting sqref="M125">
    <cfRule type="duplicateValues" dxfId="0" priority="511"/>
  </conditionalFormatting>
  <conditionalFormatting sqref="P125">
    <cfRule type="duplicateValues" dxfId="0" priority="504"/>
  </conditionalFormatting>
  <conditionalFormatting sqref="S125">
    <cfRule type="duplicateValues" dxfId="0" priority="497"/>
  </conditionalFormatting>
  <conditionalFormatting sqref="A126">
    <cfRule type="duplicateValues" dxfId="0" priority="538"/>
  </conditionalFormatting>
  <conditionalFormatting sqref="D126">
    <cfRule type="duplicateValues" dxfId="0" priority="531"/>
  </conditionalFormatting>
  <conditionalFormatting sqref="G126">
    <cfRule type="duplicateValues" dxfId="0" priority="524"/>
  </conditionalFormatting>
  <conditionalFormatting sqref="J126">
    <cfRule type="duplicateValues" dxfId="0" priority="517"/>
  </conditionalFormatting>
  <conditionalFormatting sqref="M126">
    <cfRule type="duplicateValues" dxfId="0" priority="510"/>
  </conditionalFormatting>
  <conditionalFormatting sqref="P126">
    <cfRule type="duplicateValues" dxfId="0" priority="503"/>
  </conditionalFormatting>
  <conditionalFormatting sqref="S126">
    <cfRule type="duplicateValues" dxfId="0" priority="496"/>
  </conditionalFormatting>
  <conditionalFormatting sqref="A127">
    <cfRule type="duplicateValues" dxfId="0" priority="537"/>
  </conditionalFormatting>
  <conditionalFormatting sqref="D127">
    <cfRule type="duplicateValues" dxfId="0" priority="530"/>
  </conditionalFormatting>
  <conditionalFormatting sqref="G127">
    <cfRule type="duplicateValues" dxfId="0" priority="523"/>
  </conditionalFormatting>
  <conditionalFormatting sqref="J127">
    <cfRule type="duplicateValues" dxfId="0" priority="516"/>
  </conditionalFormatting>
  <conditionalFormatting sqref="M127">
    <cfRule type="duplicateValues" dxfId="0" priority="509"/>
  </conditionalFormatting>
  <conditionalFormatting sqref="P127">
    <cfRule type="duplicateValues" dxfId="0" priority="502"/>
  </conditionalFormatting>
  <conditionalFormatting sqref="S127">
    <cfRule type="duplicateValues" dxfId="0" priority="495"/>
  </conditionalFormatting>
  <conditionalFormatting sqref="A128">
    <cfRule type="duplicateValues" dxfId="0" priority="536"/>
  </conditionalFormatting>
  <conditionalFormatting sqref="D128">
    <cfRule type="duplicateValues" dxfId="0" priority="529"/>
  </conditionalFormatting>
  <conditionalFormatting sqref="G128">
    <cfRule type="duplicateValues" dxfId="0" priority="522"/>
  </conditionalFormatting>
  <conditionalFormatting sqref="J128">
    <cfRule type="duplicateValues" dxfId="0" priority="515"/>
  </conditionalFormatting>
  <conditionalFormatting sqref="M128">
    <cfRule type="duplicateValues" dxfId="0" priority="508"/>
  </conditionalFormatting>
  <conditionalFormatting sqref="P128">
    <cfRule type="duplicateValues" dxfId="0" priority="501"/>
  </conditionalFormatting>
  <conditionalFormatting sqref="S128">
    <cfRule type="duplicateValues" dxfId="0" priority="494"/>
  </conditionalFormatting>
  <conditionalFormatting sqref="A129">
    <cfRule type="duplicateValues" dxfId="0" priority="535"/>
  </conditionalFormatting>
  <conditionalFormatting sqref="D129">
    <cfRule type="duplicateValues" dxfId="0" priority="528"/>
  </conditionalFormatting>
  <conditionalFormatting sqref="G129">
    <cfRule type="duplicateValues" dxfId="0" priority="521"/>
  </conditionalFormatting>
  <conditionalFormatting sqref="J129">
    <cfRule type="duplicateValues" dxfId="0" priority="514"/>
  </conditionalFormatting>
  <conditionalFormatting sqref="M129">
    <cfRule type="duplicateValues" dxfId="0" priority="507"/>
  </conditionalFormatting>
  <conditionalFormatting sqref="P129">
    <cfRule type="duplicateValues" dxfId="0" priority="500"/>
  </conditionalFormatting>
  <conditionalFormatting sqref="S129">
    <cfRule type="duplicateValues" dxfId="0" priority="493"/>
  </conditionalFormatting>
  <conditionalFormatting sqref="A130">
    <cfRule type="duplicateValues" dxfId="0" priority="534"/>
  </conditionalFormatting>
  <conditionalFormatting sqref="D130">
    <cfRule type="duplicateValues" dxfId="0" priority="527"/>
  </conditionalFormatting>
  <conditionalFormatting sqref="G130">
    <cfRule type="duplicateValues" dxfId="0" priority="520"/>
  </conditionalFormatting>
  <conditionalFormatting sqref="J130">
    <cfRule type="duplicateValues" dxfId="0" priority="513"/>
  </conditionalFormatting>
  <conditionalFormatting sqref="M130">
    <cfRule type="duplicateValues" dxfId="0" priority="506"/>
  </conditionalFormatting>
  <conditionalFormatting sqref="P130">
    <cfRule type="duplicateValues" dxfId="0" priority="499"/>
  </conditionalFormatting>
  <conditionalFormatting sqref="S130">
    <cfRule type="duplicateValues" dxfId="0" priority="492"/>
  </conditionalFormatting>
  <conditionalFormatting sqref="A131">
    <cfRule type="duplicateValues" dxfId="0" priority="533"/>
  </conditionalFormatting>
  <conditionalFormatting sqref="D131">
    <cfRule type="duplicateValues" dxfId="0" priority="526"/>
  </conditionalFormatting>
  <conditionalFormatting sqref="G131">
    <cfRule type="duplicateValues" dxfId="0" priority="519"/>
  </conditionalFormatting>
  <conditionalFormatting sqref="J131">
    <cfRule type="duplicateValues" dxfId="0" priority="512"/>
  </conditionalFormatting>
  <conditionalFormatting sqref="M131">
    <cfRule type="duplicateValues" dxfId="0" priority="505"/>
  </conditionalFormatting>
  <conditionalFormatting sqref="P131">
    <cfRule type="duplicateValues" dxfId="0" priority="498"/>
  </conditionalFormatting>
  <conditionalFormatting sqref="S131">
    <cfRule type="duplicateValues" dxfId="0" priority="491"/>
  </conditionalFormatting>
  <conditionalFormatting sqref="A133">
    <cfRule type="duplicateValues" dxfId="0" priority="490"/>
  </conditionalFormatting>
  <conditionalFormatting sqref="D133">
    <cfRule type="duplicateValues" dxfId="0" priority="478"/>
  </conditionalFormatting>
  <conditionalFormatting sqref="G133">
    <cfRule type="duplicateValues" dxfId="0" priority="466"/>
  </conditionalFormatting>
  <conditionalFormatting sqref="J133">
    <cfRule type="duplicateValues" dxfId="0" priority="454"/>
  </conditionalFormatting>
  <conditionalFormatting sqref="M133">
    <cfRule type="duplicateValues" dxfId="0" priority="442"/>
  </conditionalFormatting>
  <conditionalFormatting sqref="P133">
    <cfRule type="duplicateValues" dxfId="0" priority="430"/>
  </conditionalFormatting>
  <conditionalFormatting sqref="S133">
    <cfRule type="duplicateValues" dxfId="0" priority="418"/>
  </conditionalFormatting>
  <conditionalFormatting sqref="A134">
    <cfRule type="duplicateValues" dxfId="0" priority="489"/>
  </conditionalFormatting>
  <conditionalFormatting sqref="D134">
    <cfRule type="duplicateValues" dxfId="0" priority="477"/>
  </conditionalFormatting>
  <conditionalFormatting sqref="G134">
    <cfRule type="duplicateValues" dxfId="0" priority="465"/>
  </conditionalFormatting>
  <conditionalFormatting sqref="J134">
    <cfRule type="duplicateValues" dxfId="0" priority="453"/>
  </conditionalFormatting>
  <conditionalFormatting sqref="M134">
    <cfRule type="duplicateValues" dxfId="0" priority="441"/>
  </conditionalFormatting>
  <conditionalFormatting sqref="P134">
    <cfRule type="duplicateValues" dxfId="0" priority="429"/>
  </conditionalFormatting>
  <conditionalFormatting sqref="S134">
    <cfRule type="duplicateValues" dxfId="0" priority="417"/>
  </conditionalFormatting>
  <conditionalFormatting sqref="A135">
    <cfRule type="duplicateValues" dxfId="0" priority="488"/>
  </conditionalFormatting>
  <conditionalFormatting sqref="D135">
    <cfRule type="duplicateValues" dxfId="0" priority="476"/>
  </conditionalFormatting>
  <conditionalFormatting sqref="G135">
    <cfRule type="duplicateValues" dxfId="0" priority="464"/>
  </conditionalFormatting>
  <conditionalFormatting sqref="J135">
    <cfRule type="duplicateValues" dxfId="0" priority="452"/>
  </conditionalFormatting>
  <conditionalFormatting sqref="M135">
    <cfRule type="duplicateValues" dxfId="0" priority="440"/>
  </conditionalFormatting>
  <conditionalFormatting sqref="P135">
    <cfRule type="duplicateValues" dxfId="0" priority="428"/>
  </conditionalFormatting>
  <conditionalFormatting sqref="S135">
    <cfRule type="duplicateValues" dxfId="0" priority="416"/>
  </conditionalFormatting>
  <conditionalFormatting sqref="A136">
    <cfRule type="duplicateValues" dxfId="0" priority="487"/>
  </conditionalFormatting>
  <conditionalFormatting sqref="D136">
    <cfRule type="duplicateValues" dxfId="0" priority="475"/>
  </conditionalFormatting>
  <conditionalFormatting sqref="G136">
    <cfRule type="duplicateValues" dxfId="0" priority="463"/>
  </conditionalFormatting>
  <conditionalFormatting sqref="J136">
    <cfRule type="duplicateValues" dxfId="0" priority="451"/>
  </conditionalFormatting>
  <conditionalFormatting sqref="M136">
    <cfRule type="duplicateValues" dxfId="0" priority="439"/>
  </conditionalFormatting>
  <conditionalFormatting sqref="P136">
    <cfRule type="duplicateValues" dxfId="0" priority="427"/>
  </conditionalFormatting>
  <conditionalFormatting sqref="S136">
    <cfRule type="duplicateValues" dxfId="0" priority="415"/>
  </conditionalFormatting>
  <conditionalFormatting sqref="A137">
    <cfRule type="duplicateValues" dxfId="0" priority="486"/>
  </conditionalFormatting>
  <conditionalFormatting sqref="D137">
    <cfRule type="duplicateValues" dxfId="0" priority="474"/>
  </conditionalFormatting>
  <conditionalFormatting sqref="G137">
    <cfRule type="duplicateValues" dxfId="0" priority="462"/>
  </conditionalFormatting>
  <conditionalFormatting sqref="J137">
    <cfRule type="duplicateValues" dxfId="0" priority="450"/>
  </conditionalFormatting>
  <conditionalFormatting sqref="M137">
    <cfRule type="duplicateValues" dxfId="0" priority="438"/>
  </conditionalFormatting>
  <conditionalFormatting sqref="P137">
    <cfRule type="duplicateValues" dxfId="0" priority="426"/>
  </conditionalFormatting>
  <conditionalFormatting sqref="S137">
    <cfRule type="duplicateValues" dxfId="0" priority="414"/>
  </conditionalFormatting>
  <conditionalFormatting sqref="A138">
    <cfRule type="duplicateValues" dxfId="0" priority="485"/>
  </conditionalFormatting>
  <conditionalFormatting sqref="D138">
    <cfRule type="duplicateValues" dxfId="0" priority="473"/>
  </conditionalFormatting>
  <conditionalFormatting sqref="G138">
    <cfRule type="duplicateValues" dxfId="0" priority="461"/>
  </conditionalFormatting>
  <conditionalFormatting sqref="J138">
    <cfRule type="duplicateValues" dxfId="0" priority="449"/>
  </conditionalFormatting>
  <conditionalFormatting sqref="M138">
    <cfRule type="duplicateValues" dxfId="0" priority="437"/>
  </conditionalFormatting>
  <conditionalFormatting sqref="P138">
    <cfRule type="duplicateValues" dxfId="0" priority="425"/>
  </conditionalFormatting>
  <conditionalFormatting sqref="S138">
    <cfRule type="duplicateValues" dxfId="0" priority="413"/>
  </conditionalFormatting>
  <conditionalFormatting sqref="A139">
    <cfRule type="duplicateValues" dxfId="0" priority="484"/>
  </conditionalFormatting>
  <conditionalFormatting sqref="D139">
    <cfRule type="duplicateValues" dxfId="0" priority="472"/>
  </conditionalFormatting>
  <conditionalFormatting sqref="G139">
    <cfRule type="duplicateValues" dxfId="0" priority="460"/>
  </conditionalFormatting>
  <conditionalFormatting sqref="J139">
    <cfRule type="duplicateValues" dxfId="0" priority="448"/>
  </conditionalFormatting>
  <conditionalFormatting sqref="M139">
    <cfRule type="duplicateValues" dxfId="0" priority="436"/>
  </conditionalFormatting>
  <conditionalFormatting sqref="P139">
    <cfRule type="duplicateValues" dxfId="0" priority="424"/>
  </conditionalFormatting>
  <conditionalFormatting sqref="S139">
    <cfRule type="duplicateValues" dxfId="0" priority="412"/>
  </conditionalFormatting>
  <conditionalFormatting sqref="A140">
    <cfRule type="duplicateValues" dxfId="0" priority="483"/>
  </conditionalFormatting>
  <conditionalFormatting sqref="D140">
    <cfRule type="duplicateValues" dxfId="0" priority="471"/>
  </conditionalFormatting>
  <conditionalFormatting sqref="G140">
    <cfRule type="duplicateValues" dxfId="0" priority="459"/>
  </conditionalFormatting>
  <conditionalFormatting sqref="J140">
    <cfRule type="duplicateValues" dxfId="0" priority="447"/>
  </conditionalFormatting>
  <conditionalFormatting sqref="M140">
    <cfRule type="duplicateValues" dxfId="0" priority="435"/>
  </conditionalFormatting>
  <conditionalFormatting sqref="P140">
    <cfRule type="duplicateValues" dxfId="0" priority="423"/>
  </conditionalFormatting>
  <conditionalFormatting sqref="S140">
    <cfRule type="duplicateValues" dxfId="0" priority="411"/>
  </conditionalFormatting>
  <conditionalFormatting sqref="A141">
    <cfRule type="duplicateValues" dxfId="0" priority="482"/>
  </conditionalFormatting>
  <conditionalFormatting sqref="D141">
    <cfRule type="duplicateValues" dxfId="0" priority="470"/>
  </conditionalFormatting>
  <conditionalFormatting sqref="G141">
    <cfRule type="duplicateValues" dxfId="0" priority="458"/>
  </conditionalFormatting>
  <conditionalFormatting sqref="J141">
    <cfRule type="duplicateValues" dxfId="0" priority="446"/>
  </conditionalFormatting>
  <conditionalFormatting sqref="M141">
    <cfRule type="duplicateValues" dxfId="0" priority="434"/>
  </conditionalFormatting>
  <conditionalFormatting sqref="P141">
    <cfRule type="duplicateValues" dxfId="0" priority="422"/>
  </conditionalFormatting>
  <conditionalFormatting sqref="S141">
    <cfRule type="duplicateValues" dxfId="0" priority="410"/>
  </conditionalFormatting>
  <conditionalFormatting sqref="A142">
    <cfRule type="duplicateValues" dxfId="0" priority="481"/>
  </conditionalFormatting>
  <conditionalFormatting sqref="D142">
    <cfRule type="duplicateValues" dxfId="0" priority="469"/>
  </conditionalFormatting>
  <conditionalFormatting sqref="G142">
    <cfRule type="duplicateValues" dxfId="0" priority="457"/>
  </conditionalFormatting>
  <conditionalFormatting sqref="J142">
    <cfRule type="duplicateValues" dxfId="0" priority="445"/>
  </conditionalFormatting>
  <conditionalFormatting sqref="M142">
    <cfRule type="duplicateValues" dxfId="0" priority="433"/>
  </conditionalFormatting>
  <conditionalFormatting sqref="P142">
    <cfRule type="duplicateValues" dxfId="0" priority="421"/>
  </conditionalFormatting>
  <conditionalFormatting sqref="S142">
    <cfRule type="duplicateValues" dxfId="0" priority="409"/>
  </conditionalFormatting>
  <conditionalFormatting sqref="A143">
    <cfRule type="duplicateValues" dxfId="0" priority="480"/>
  </conditionalFormatting>
  <conditionalFormatting sqref="D143">
    <cfRule type="duplicateValues" dxfId="0" priority="468"/>
  </conditionalFormatting>
  <conditionalFormatting sqref="G143">
    <cfRule type="duplicateValues" dxfId="0" priority="456"/>
  </conditionalFormatting>
  <conditionalFormatting sqref="J143">
    <cfRule type="duplicateValues" dxfId="0" priority="444"/>
  </conditionalFormatting>
  <conditionalFormatting sqref="M143">
    <cfRule type="duplicateValues" dxfId="0" priority="432"/>
  </conditionalFormatting>
  <conditionalFormatting sqref="P143">
    <cfRule type="duplicateValues" dxfId="0" priority="420"/>
  </conditionalFormatting>
  <conditionalFormatting sqref="S143">
    <cfRule type="duplicateValues" dxfId="0" priority="408"/>
  </conditionalFormatting>
  <conditionalFormatting sqref="A144">
    <cfRule type="duplicateValues" dxfId="0" priority="479"/>
  </conditionalFormatting>
  <conditionalFormatting sqref="D144">
    <cfRule type="duplicateValues" dxfId="0" priority="467"/>
  </conditionalFormatting>
  <conditionalFormatting sqref="G144">
    <cfRule type="duplicateValues" dxfId="0" priority="455"/>
  </conditionalFormatting>
  <conditionalFormatting sqref="J144">
    <cfRule type="duplicateValues" dxfId="0" priority="443"/>
  </conditionalFormatting>
  <conditionalFormatting sqref="M144">
    <cfRule type="duplicateValues" dxfId="0" priority="431"/>
  </conditionalFormatting>
  <conditionalFormatting sqref="P144">
    <cfRule type="duplicateValues" dxfId="0" priority="419"/>
  </conditionalFormatting>
  <conditionalFormatting sqref="S144">
    <cfRule type="duplicateValues" dxfId="0" priority="407"/>
  </conditionalFormatting>
  <conditionalFormatting sqref="A146">
    <cfRule type="duplicateValues" dxfId="0" priority="406"/>
  </conditionalFormatting>
  <conditionalFormatting sqref="D146">
    <cfRule type="duplicateValues" dxfId="0" priority="398"/>
  </conditionalFormatting>
  <conditionalFormatting sqref="G146">
    <cfRule type="duplicateValues" dxfId="0" priority="390"/>
  </conditionalFormatting>
  <conditionalFormatting sqref="J146">
    <cfRule type="duplicateValues" dxfId="0" priority="382"/>
  </conditionalFormatting>
  <conditionalFormatting sqref="M146">
    <cfRule type="duplicateValues" dxfId="0" priority="374"/>
  </conditionalFormatting>
  <conditionalFormatting sqref="P146">
    <cfRule type="duplicateValues" dxfId="0" priority="366"/>
  </conditionalFormatting>
  <conditionalFormatting sqref="S146">
    <cfRule type="duplicateValues" dxfId="0" priority="358"/>
  </conditionalFormatting>
  <conditionalFormatting sqref="A147">
    <cfRule type="duplicateValues" dxfId="0" priority="405"/>
  </conditionalFormatting>
  <conditionalFormatting sqref="D147">
    <cfRule type="duplicateValues" dxfId="0" priority="397"/>
  </conditionalFormatting>
  <conditionalFormatting sqref="G147">
    <cfRule type="duplicateValues" dxfId="0" priority="389"/>
  </conditionalFormatting>
  <conditionalFormatting sqref="J147">
    <cfRule type="duplicateValues" dxfId="0" priority="381"/>
  </conditionalFormatting>
  <conditionalFormatting sqref="M147">
    <cfRule type="duplicateValues" dxfId="0" priority="373"/>
  </conditionalFormatting>
  <conditionalFormatting sqref="P147">
    <cfRule type="duplicateValues" dxfId="0" priority="365"/>
  </conditionalFormatting>
  <conditionalFormatting sqref="S147">
    <cfRule type="duplicateValues" dxfId="0" priority="357"/>
  </conditionalFormatting>
  <conditionalFormatting sqref="A148">
    <cfRule type="duplicateValues" dxfId="0" priority="404"/>
  </conditionalFormatting>
  <conditionalFormatting sqref="D148">
    <cfRule type="duplicateValues" dxfId="0" priority="396"/>
  </conditionalFormatting>
  <conditionalFormatting sqref="G148">
    <cfRule type="duplicateValues" dxfId="0" priority="388"/>
  </conditionalFormatting>
  <conditionalFormatting sqref="J148">
    <cfRule type="duplicateValues" dxfId="0" priority="380"/>
  </conditionalFormatting>
  <conditionalFormatting sqref="M148">
    <cfRule type="duplicateValues" dxfId="0" priority="372"/>
  </conditionalFormatting>
  <conditionalFormatting sqref="P148">
    <cfRule type="duplicateValues" dxfId="0" priority="364"/>
  </conditionalFormatting>
  <conditionalFormatting sqref="S148">
    <cfRule type="duplicateValues" dxfId="0" priority="356"/>
  </conditionalFormatting>
  <conditionalFormatting sqref="A149">
    <cfRule type="duplicateValues" dxfId="0" priority="403"/>
  </conditionalFormatting>
  <conditionalFormatting sqref="D149">
    <cfRule type="duplicateValues" dxfId="0" priority="395"/>
  </conditionalFormatting>
  <conditionalFormatting sqref="G149">
    <cfRule type="duplicateValues" dxfId="0" priority="387"/>
  </conditionalFormatting>
  <conditionalFormatting sqref="J149">
    <cfRule type="duplicateValues" dxfId="0" priority="379"/>
  </conditionalFormatting>
  <conditionalFormatting sqref="M149">
    <cfRule type="duplicateValues" dxfId="0" priority="371"/>
  </conditionalFormatting>
  <conditionalFormatting sqref="P149">
    <cfRule type="duplicateValues" dxfId="0" priority="363"/>
  </conditionalFormatting>
  <conditionalFormatting sqref="S149">
    <cfRule type="duplicateValues" dxfId="0" priority="355"/>
  </conditionalFormatting>
  <conditionalFormatting sqref="A150">
    <cfRule type="duplicateValues" dxfId="0" priority="402"/>
  </conditionalFormatting>
  <conditionalFormatting sqref="D150">
    <cfRule type="duplicateValues" dxfId="0" priority="394"/>
  </conditionalFormatting>
  <conditionalFormatting sqref="G150">
    <cfRule type="duplicateValues" dxfId="0" priority="386"/>
  </conditionalFormatting>
  <conditionalFormatting sqref="J150">
    <cfRule type="duplicateValues" dxfId="0" priority="378"/>
  </conditionalFormatting>
  <conditionalFormatting sqref="M150">
    <cfRule type="duplicateValues" dxfId="0" priority="370"/>
  </conditionalFormatting>
  <conditionalFormatting sqref="P150">
    <cfRule type="duplicateValues" dxfId="0" priority="362"/>
  </conditionalFormatting>
  <conditionalFormatting sqref="S150">
    <cfRule type="duplicateValues" dxfId="0" priority="354"/>
  </conditionalFormatting>
  <conditionalFormatting sqref="A151">
    <cfRule type="duplicateValues" dxfId="0" priority="401"/>
  </conditionalFormatting>
  <conditionalFormatting sqref="D151">
    <cfRule type="duplicateValues" dxfId="0" priority="393"/>
  </conditionalFormatting>
  <conditionalFormatting sqref="G151">
    <cfRule type="duplicateValues" dxfId="0" priority="385"/>
  </conditionalFormatting>
  <conditionalFormatting sqref="J151">
    <cfRule type="duplicateValues" dxfId="0" priority="377"/>
  </conditionalFormatting>
  <conditionalFormatting sqref="M151">
    <cfRule type="duplicateValues" dxfId="0" priority="369"/>
  </conditionalFormatting>
  <conditionalFormatting sqref="P151">
    <cfRule type="duplicateValues" dxfId="0" priority="361"/>
  </conditionalFormatting>
  <conditionalFormatting sqref="S151">
    <cfRule type="duplicateValues" dxfId="0" priority="353"/>
  </conditionalFormatting>
  <conditionalFormatting sqref="A152">
    <cfRule type="duplicateValues" dxfId="0" priority="400"/>
  </conditionalFormatting>
  <conditionalFormatting sqref="D152">
    <cfRule type="duplicateValues" dxfId="0" priority="392"/>
  </conditionalFormatting>
  <conditionalFormatting sqref="G152">
    <cfRule type="duplicateValues" dxfId="0" priority="384"/>
  </conditionalFormatting>
  <conditionalFormatting sqref="J152">
    <cfRule type="duplicateValues" dxfId="0" priority="376"/>
  </conditionalFormatting>
  <conditionalFormatting sqref="M152">
    <cfRule type="duplicateValues" dxfId="0" priority="368"/>
  </conditionalFormatting>
  <conditionalFormatting sqref="P152">
    <cfRule type="duplicateValues" dxfId="0" priority="360"/>
  </conditionalFormatting>
  <conditionalFormatting sqref="S152">
    <cfRule type="duplicateValues" dxfId="0" priority="352"/>
  </conditionalFormatting>
  <conditionalFormatting sqref="A153">
    <cfRule type="duplicateValues" dxfId="0" priority="399"/>
  </conditionalFormatting>
  <conditionalFormatting sqref="D153">
    <cfRule type="duplicateValues" dxfId="0" priority="391"/>
  </conditionalFormatting>
  <conditionalFormatting sqref="G153">
    <cfRule type="duplicateValues" dxfId="0" priority="383"/>
  </conditionalFormatting>
  <conditionalFormatting sqref="J153">
    <cfRule type="duplicateValues" dxfId="0" priority="375"/>
  </conditionalFormatting>
  <conditionalFormatting sqref="M153">
    <cfRule type="duplicateValues" dxfId="0" priority="367"/>
  </conditionalFormatting>
  <conditionalFormatting sqref="P153">
    <cfRule type="duplicateValues" dxfId="0" priority="359"/>
  </conditionalFormatting>
  <conditionalFormatting sqref="S153">
    <cfRule type="duplicateValues" dxfId="0" priority="351"/>
  </conditionalFormatting>
  <conditionalFormatting sqref="A155">
    <cfRule type="duplicateValues" dxfId="0" priority="350"/>
  </conditionalFormatting>
  <conditionalFormatting sqref="D155">
    <cfRule type="duplicateValues" dxfId="0" priority="340"/>
  </conditionalFormatting>
  <conditionalFormatting sqref="G155">
    <cfRule type="duplicateValues" dxfId="0" priority="330"/>
  </conditionalFormatting>
  <conditionalFormatting sqref="J155">
    <cfRule type="duplicateValues" dxfId="0" priority="320"/>
  </conditionalFormatting>
  <conditionalFormatting sqref="M155">
    <cfRule type="duplicateValues" dxfId="0" priority="310"/>
  </conditionalFormatting>
  <conditionalFormatting sqref="P155">
    <cfRule type="duplicateValues" dxfId="0" priority="300"/>
  </conditionalFormatting>
  <conditionalFormatting sqref="S155">
    <cfRule type="duplicateValues" dxfId="0" priority="290"/>
  </conditionalFormatting>
  <conditionalFormatting sqref="A156">
    <cfRule type="duplicateValues" dxfId="0" priority="349"/>
  </conditionalFormatting>
  <conditionalFormatting sqref="D156">
    <cfRule type="duplicateValues" dxfId="0" priority="339"/>
  </conditionalFormatting>
  <conditionalFormatting sqref="G156">
    <cfRule type="duplicateValues" dxfId="0" priority="329"/>
  </conditionalFormatting>
  <conditionalFormatting sqref="J156">
    <cfRule type="duplicateValues" dxfId="0" priority="319"/>
  </conditionalFormatting>
  <conditionalFormatting sqref="M156">
    <cfRule type="duplicateValues" dxfId="0" priority="309"/>
  </conditionalFormatting>
  <conditionalFormatting sqref="P156">
    <cfRule type="duplicateValues" dxfId="0" priority="299"/>
  </conditionalFormatting>
  <conditionalFormatting sqref="S156">
    <cfRule type="duplicateValues" dxfId="0" priority="289"/>
  </conditionalFormatting>
  <conditionalFormatting sqref="A157">
    <cfRule type="duplicateValues" dxfId="0" priority="348"/>
  </conditionalFormatting>
  <conditionalFormatting sqref="D157">
    <cfRule type="duplicateValues" dxfId="0" priority="338"/>
  </conditionalFormatting>
  <conditionalFormatting sqref="G157">
    <cfRule type="duplicateValues" dxfId="0" priority="328"/>
  </conditionalFormatting>
  <conditionalFormatting sqref="J157">
    <cfRule type="duplicateValues" dxfId="0" priority="318"/>
  </conditionalFormatting>
  <conditionalFormatting sqref="M157">
    <cfRule type="duplicateValues" dxfId="0" priority="308"/>
  </conditionalFormatting>
  <conditionalFormatting sqref="P157">
    <cfRule type="duplicateValues" dxfId="0" priority="298"/>
  </conditionalFormatting>
  <conditionalFormatting sqref="S157">
    <cfRule type="duplicateValues" dxfId="0" priority="288"/>
  </conditionalFormatting>
  <conditionalFormatting sqref="A158">
    <cfRule type="duplicateValues" dxfId="0" priority="347"/>
  </conditionalFormatting>
  <conditionalFormatting sqref="D158">
    <cfRule type="duplicateValues" dxfId="0" priority="337"/>
  </conditionalFormatting>
  <conditionalFormatting sqref="G158">
    <cfRule type="duplicateValues" dxfId="0" priority="327"/>
  </conditionalFormatting>
  <conditionalFormatting sqref="J158">
    <cfRule type="duplicateValues" dxfId="0" priority="317"/>
  </conditionalFormatting>
  <conditionalFormatting sqref="M158">
    <cfRule type="duplicateValues" dxfId="0" priority="307"/>
  </conditionalFormatting>
  <conditionalFormatting sqref="P158">
    <cfRule type="duplicateValues" dxfId="0" priority="297"/>
  </conditionalFormatting>
  <conditionalFormatting sqref="S158">
    <cfRule type="duplicateValues" dxfId="0" priority="287"/>
  </conditionalFormatting>
  <conditionalFormatting sqref="A159">
    <cfRule type="duplicateValues" dxfId="0" priority="346"/>
  </conditionalFormatting>
  <conditionalFormatting sqref="D159">
    <cfRule type="duplicateValues" dxfId="0" priority="336"/>
  </conditionalFormatting>
  <conditionalFormatting sqref="G159">
    <cfRule type="duplicateValues" dxfId="0" priority="326"/>
  </conditionalFormatting>
  <conditionalFormatting sqref="J159">
    <cfRule type="duplicateValues" dxfId="0" priority="316"/>
  </conditionalFormatting>
  <conditionalFormatting sqref="M159">
    <cfRule type="duplicateValues" dxfId="0" priority="306"/>
  </conditionalFormatting>
  <conditionalFormatting sqref="P159">
    <cfRule type="duplicateValues" dxfId="0" priority="296"/>
  </conditionalFormatting>
  <conditionalFormatting sqref="S159">
    <cfRule type="duplicateValues" dxfId="0" priority="286"/>
  </conditionalFormatting>
  <conditionalFormatting sqref="A160">
    <cfRule type="duplicateValues" dxfId="0" priority="345"/>
  </conditionalFormatting>
  <conditionalFormatting sqref="D160">
    <cfRule type="duplicateValues" dxfId="0" priority="335"/>
  </conditionalFormatting>
  <conditionalFormatting sqref="G160">
    <cfRule type="duplicateValues" dxfId="0" priority="325"/>
  </conditionalFormatting>
  <conditionalFormatting sqref="J160">
    <cfRule type="duplicateValues" dxfId="0" priority="315"/>
  </conditionalFormatting>
  <conditionalFormatting sqref="M160">
    <cfRule type="duplicateValues" dxfId="0" priority="305"/>
  </conditionalFormatting>
  <conditionalFormatting sqref="P160">
    <cfRule type="duplicateValues" dxfId="0" priority="295"/>
  </conditionalFormatting>
  <conditionalFormatting sqref="S160">
    <cfRule type="duplicateValues" dxfId="0" priority="285"/>
  </conditionalFormatting>
  <conditionalFormatting sqref="A161">
    <cfRule type="duplicateValues" dxfId="0" priority="344"/>
  </conditionalFormatting>
  <conditionalFormatting sqref="D161">
    <cfRule type="duplicateValues" dxfId="0" priority="334"/>
  </conditionalFormatting>
  <conditionalFormatting sqref="G161">
    <cfRule type="duplicateValues" dxfId="0" priority="324"/>
  </conditionalFormatting>
  <conditionalFormatting sqref="J161">
    <cfRule type="duplicateValues" dxfId="0" priority="314"/>
  </conditionalFormatting>
  <conditionalFormatting sqref="M161">
    <cfRule type="duplicateValues" dxfId="0" priority="304"/>
  </conditionalFormatting>
  <conditionalFormatting sqref="P161">
    <cfRule type="duplicateValues" dxfId="0" priority="294"/>
  </conditionalFormatting>
  <conditionalFormatting sqref="S161">
    <cfRule type="duplicateValues" dxfId="0" priority="284"/>
  </conditionalFormatting>
  <conditionalFormatting sqref="A162">
    <cfRule type="duplicateValues" dxfId="0" priority="343"/>
  </conditionalFormatting>
  <conditionalFormatting sqref="D162">
    <cfRule type="duplicateValues" dxfId="0" priority="333"/>
  </conditionalFormatting>
  <conditionalFormatting sqref="G162">
    <cfRule type="duplicateValues" dxfId="0" priority="323"/>
  </conditionalFormatting>
  <conditionalFormatting sqref="J162">
    <cfRule type="duplicateValues" dxfId="0" priority="313"/>
  </conditionalFormatting>
  <conditionalFormatting sqref="M162">
    <cfRule type="duplicateValues" dxfId="0" priority="303"/>
  </conditionalFormatting>
  <conditionalFormatting sqref="P162">
    <cfRule type="duplicateValues" dxfId="0" priority="293"/>
  </conditionalFormatting>
  <conditionalFormatting sqref="S162">
    <cfRule type="duplicateValues" dxfId="0" priority="283"/>
  </conditionalFormatting>
  <conditionalFormatting sqref="A163">
    <cfRule type="duplicateValues" dxfId="0" priority="342"/>
  </conditionalFormatting>
  <conditionalFormatting sqref="D163">
    <cfRule type="duplicateValues" dxfId="0" priority="332"/>
  </conditionalFormatting>
  <conditionalFormatting sqref="G163">
    <cfRule type="duplicateValues" dxfId="0" priority="322"/>
  </conditionalFormatting>
  <conditionalFormatting sqref="J163">
    <cfRule type="duplicateValues" dxfId="0" priority="312"/>
  </conditionalFormatting>
  <conditionalFormatting sqref="M163">
    <cfRule type="duplicateValues" dxfId="0" priority="302"/>
  </conditionalFormatting>
  <conditionalFormatting sqref="P163">
    <cfRule type="duplicateValues" dxfId="0" priority="292"/>
  </conditionalFormatting>
  <conditionalFormatting sqref="S163">
    <cfRule type="duplicateValues" dxfId="0" priority="282"/>
  </conditionalFormatting>
  <conditionalFormatting sqref="A164">
    <cfRule type="duplicateValues" dxfId="0" priority="341"/>
  </conditionalFormatting>
  <conditionalFormatting sqref="D164">
    <cfRule type="duplicateValues" dxfId="0" priority="331"/>
  </conditionalFormatting>
  <conditionalFormatting sqref="G164">
    <cfRule type="duplicateValues" dxfId="0" priority="321"/>
  </conditionalFormatting>
  <conditionalFormatting sqref="J164">
    <cfRule type="duplicateValues" dxfId="0" priority="311"/>
  </conditionalFormatting>
  <conditionalFormatting sqref="M164">
    <cfRule type="duplicateValues" dxfId="0" priority="301"/>
  </conditionalFormatting>
  <conditionalFormatting sqref="P164">
    <cfRule type="duplicateValues" dxfId="0" priority="291"/>
  </conditionalFormatting>
  <conditionalFormatting sqref="S164">
    <cfRule type="duplicateValues" dxfId="0" priority="281"/>
  </conditionalFormatting>
  <conditionalFormatting sqref="A166">
    <cfRule type="duplicateValues" dxfId="0" priority="280"/>
  </conditionalFormatting>
  <conditionalFormatting sqref="D166">
    <cfRule type="duplicateValues" dxfId="0" priority="269"/>
  </conditionalFormatting>
  <conditionalFormatting sqref="G166">
    <cfRule type="duplicateValues" dxfId="0" priority="258"/>
  </conditionalFormatting>
  <conditionalFormatting sqref="J166">
    <cfRule type="duplicateValues" dxfId="0" priority="247"/>
  </conditionalFormatting>
  <conditionalFormatting sqref="M166">
    <cfRule type="duplicateValues" dxfId="0" priority="236"/>
  </conditionalFormatting>
  <conditionalFormatting sqref="P166">
    <cfRule type="duplicateValues" dxfId="0" priority="225"/>
  </conditionalFormatting>
  <conditionalFormatting sqref="S166">
    <cfRule type="duplicateValues" dxfId="0" priority="214"/>
  </conditionalFormatting>
  <conditionalFormatting sqref="A167">
    <cfRule type="duplicateValues" dxfId="0" priority="279"/>
  </conditionalFormatting>
  <conditionalFormatting sqref="D167">
    <cfRule type="duplicateValues" dxfId="0" priority="268"/>
  </conditionalFormatting>
  <conditionalFormatting sqref="G167">
    <cfRule type="duplicateValues" dxfId="0" priority="257"/>
  </conditionalFormatting>
  <conditionalFormatting sqref="J167">
    <cfRule type="duplicateValues" dxfId="0" priority="246"/>
  </conditionalFormatting>
  <conditionalFormatting sqref="M167">
    <cfRule type="duplicateValues" dxfId="0" priority="235"/>
  </conditionalFormatting>
  <conditionalFormatting sqref="P167">
    <cfRule type="duplicateValues" dxfId="0" priority="224"/>
  </conditionalFormatting>
  <conditionalFormatting sqref="S167">
    <cfRule type="duplicateValues" dxfId="0" priority="213"/>
  </conditionalFormatting>
  <conditionalFormatting sqref="A168">
    <cfRule type="duplicateValues" dxfId="0" priority="278"/>
  </conditionalFormatting>
  <conditionalFormatting sqref="D168">
    <cfRule type="duplicateValues" dxfId="0" priority="267"/>
  </conditionalFormatting>
  <conditionalFormatting sqref="G168">
    <cfRule type="duplicateValues" dxfId="0" priority="256"/>
  </conditionalFormatting>
  <conditionalFormatting sqref="J168">
    <cfRule type="duplicateValues" dxfId="0" priority="245"/>
  </conditionalFormatting>
  <conditionalFormatting sqref="M168">
    <cfRule type="duplicateValues" dxfId="0" priority="234"/>
  </conditionalFormatting>
  <conditionalFormatting sqref="P168">
    <cfRule type="duplicateValues" dxfId="0" priority="223"/>
  </conditionalFormatting>
  <conditionalFormatting sqref="S168">
    <cfRule type="duplicateValues" dxfId="0" priority="212"/>
  </conditionalFormatting>
  <conditionalFormatting sqref="A169">
    <cfRule type="duplicateValues" dxfId="0" priority="277"/>
  </conditionalFormatting>
  <conditionalFormatting sqref="D169">
    <cfRule type="duplicateValues" dxfId="0" priority="266"/>
  </conditionalFormatting>
  <conditionalFormatting sqref="G169">
    <cfRule type="duplicateValues" dxfId="0" priority="255"/>
  </conditionalFormatting>
  <conditionalFormatting sqref="J169">
    <cfRule type="duplicateValues" dxfId="0" priority="244"/>
  </conditionalFormatting>
  <conditionalFormatting sqref="M169">
    <cfRule type="duplicateValues" dxfId="0" priority="233"/>
  </conditionalFormatting>
  <conditionalFormatting sqref="P169">
    <cfRule type="duplicateValues" dxfId="0" priority="222"/>
  </conditionalFormatting>
  <conditionalFormatting sqref="S169">
    <cfRule type="duplicateValues" dxfId="0" priority="211"/>
  </conditionalFormatting>
  <conditionalFormatting sqref="A170">
    <cfRule type="duplicateValues" dxfId="0" priority="276"/>
  </conditionalFormatting>
  <conditionalFormatting sqref="D170">
    <cfRule type="duplicateValues" dxfId="0" priority="265"/>
  </conditionalFormatting>
  <conditionalFormatting sqref="G170">
    <cfRule type="duplicateValues" dxfId="0" priority="254"/>
  </conditionalFormatting>
  <conditionalFormatting sqref="J170">
    <cfRule type="duplicateValues" dxfId="0" priority="243"/>
  </conditionalFormatting>
  <conditionalFormatting sqref="M170">
    <cfRule type="duplicateValues" dxfId="0" priority="232"/>
  </conditionalFormatting>
  <conditionalFormatting sqref="P170">
    <cfRule type="duplicateValues" dxfId="0" priority="221"/>
  </conditionalFormatting>
  <conditionalFormatting sqref="S170">
    <cfRule type="duplicateValues" dxfId="0" priority="210"/>
  </conditionalFormatting>
  <conditionalFormatting sqref="A171">
    <cfRule type="duplicateValues" dxfId="0" priority="275"/>
  </conditionalFormatting>
  <conditionalFormatting sqref="D171">
    <cfRule type="duplicateValues" dxfId="0" priority="264"/>
  </conditionalFormatting>
  <conditionalFormatting sqref="G171">
    <cfRule type="duplicateValues" dxfId="0" priority="253"/>
  </conditionalFormatting>
  <conditionalFormatting sqref="J171">
    <cfRule type="duplicateValues" dxfId="0" priority="242"/>
  </conditionalFormatting>
  <conditionalFormatting sqref="M171">
    <cfRule type="duplicateValues" dxfId="0" priority="231"/>
  </conditionalFormatting>
  <conditionalFormatting sqref="P171">
    <cfRule type="duplicateValues" dxfId="0" priority="220"/>
  </conditionalFormatting>
  <conditionalFormatting sqref="S171">
    <cfRule type="duplicateValues" dxfId="0" priority="209"/>
  </conditionalFormatting>
  <conditionalFormatting sqref="A172">
    <cfRule type="duplicateValues" dxfId="0" priority="274"/>
  </conditionalFormatting>
  <conditionalFormatting sqref="D172">
    <cfRule type="duplicateValues" dxfId="0" priority="263"/>
  </conditionalFormatting>
  <conditionalFormatting sqref="G172">
    <cfRule type="duplicateValues" dxfId="0" priority="252"/>
  </conditionalFormatting>
  <conditionalFormatting sqref="J172">
    <cfRule type="duplicateValues" dxfId="0" priority="241"/>
  </conditionalFormatting>
  <conditionalFormatting sqref="M172">
    <cfRule type="duplicateValues" dxfId="0" priority="230"/>
  </conditionalFormatting>
  <conditionalFormatting sqref="P172">
    <cfRule type="duplicateValues" dxfId="0" priority="219"/>
  </conditionalFormatting>
  <conditionalFormatting sqref="S172">
    <cfRule type="duplicateValues" dxfId="0" priority="208"/>
  </conditionalFormatting>
  <conditionalFormatting sqref="A173">
    <cfRule type="duplicateValues" dxfId="0" priority="273"/>
  </conditionalFormatting>
  <conditionalFormatting sqref="D173">
    <cfRule type="duplicateValues" dxfId="0" priority="262"/>
  </conditionalFormatting>
  <conditionalFormatting sqref="G173">
    <cfRule type="duplicateValues" dxfId="0" priority="251"/>
  </conditionalFormatting>
  <conditionalFormatting sqref="J173">
    <cfRule type="duplicateValues" dxfId="0" priority="240"/>
  </conditionalFormatting>
  <conditionalFormatting sqref="M173">
    <cfRule type="duplicateValues" dxfId="0" priority="229"/>
  </conditionalFormatting>
  <conditionalFormatting sqref="P173">
    <cfRule type="duplicateValues" dxfId="0" priority="218"/>
  </conditionalFormatting>
  <conditionalFormatting sqref="S173">
    <cfRule type="duplicateValues" dxfId="0" priority="207"/>
  </conditionalFormatting>
  <conditionalFormatting sqref="A174">
    <cfRule type="duplicateValues" dxfId="0" priority="272"/>
  </conditionalFormatting>
  <conditionalFormatting sqref="D174">
    <cfRule type="duplicateValues" dxfId="0" priority="261"/>
  </conditionalFormatting>
  <conditionalFormatting sqref="G174">
    <cfRule type="duplicateValues" dxfId="0" priority="250"/>
  </conditionalFormatting>
  <conditionalFormatting sqref="J174">
    <cfRule type="duplicateValues" dxfId="0" priority="239"/>
  </conditionalFormatting>
  <conditionalFormatting sqref="M174">
    <cfRule type="duplicateValues" dxfId="0" priority="228"/>
  </conditionalFormatting>
  <conditionalFormatting sqref="P174">
    <cfRule type="duplicateValues" dxfId="0" priority="217"/>
  </conditionalFormatting>
  <conditionalFormatting sqref="S174">
    <cfRule type="duplicateValues" dxfId="0" priority="206"/>
  </conditionalFormatting>
  <conditionalFormatting sqref="A175">
    <cfRule type="duplicateValues" dxfId="0" priority="271"/>
  </conditionalFormatting>
  <conditionalFormatting sqref="D175">
    <cfRule type="duplicateValues" dxfId="0" priority="260"/>
  </conditionalFormatting>
  <conditionalFormatting sqref="G175">
    <cfRule type="duplicateValues" dxfId="0" priority="249"/>
  </conditionalFormatting>
  <conditionalFormatting sqref="J175">
    <cfRule type="duplicateValues" dxfId="0" priority="238"/>
  </conditionalFormatting>
  <conditionalFormatting sqref="M175">
    <cfRule type="duplicateValues" dxfId="0" priority="227"/>
  </conditionalFormatting>
  <conditionalFormatting sqref="P175">
    <cfRule type="duplicateValues" dxfId="0" priority="216"/>
  </conditionalFormatting>
  <conditionalFormatting sqref="S175">
    <cfRule type="duplicateValues" dxfId="0" priority="205"/>
  </conditionalFormatting>
  <conditionalFormatting sqref="A176">
    <cfRule type="duplicateValues" dxfId="0" priority="270"/>
  </conditionalFormatting>
  <conditionalFormatting sqref="D176">
    <cfRule type="duplicateValues" dxfId="0" priority="259"/>
  </conditionalFormatting>
  <conditionalFormatting sqref="G176">
    <cfRule type="duplicateValues" dxfId="0" priority="248"/>
  </conditionalFormatting>
  <conditionalFormatting sqref="J176">
    <cfRule type="duplicateValues" dxfId="0" priority="237"/>
  </conditionalFormatting>
  <conditionalFormatting sqref="M176">
    <cfRule type="duplicateValues" dxfId="0" priority="226"/>
  </conditionalFormatting>
  <conditionalFormatting sqref="P176">
    <cfRule type="duplicateValues" dxfId="0" priority="215"/>
  </conditionalFormatting>
  <conditionalFormatting sqref="S176">
    <cfRule type="duplicateValues" dxfId="0" priority="204"/>
  </conditionalFormatting>
  <conditionalFormatting sqref="A178">
    <cfRule type="duplicateValues" dxfId="0" priority="203"/>
  </conditionalFormatting>
  <conditionalFormatting sqref="D178">
    <cfRule type="duplicateValues" dxfId="0" priority="198"/>
  </conditionalFormatting>
  <conditionalFormatting sqref="G178">
    <cfRule type="duplicateValues" dxfId="0" priority="193"/>
  </conditionalFormatting>
  <conditionalFormatting sqref="J178">
    <cfRule type="duplicateValues" dxfId="0" priority="188"/>
  </conditionalFormatting>
  <conditionalFormatting sqref="M178">
    <cfRule type="duplicateValues" dxfId="0" priority="183"/>
  </conditionalFormatting>
  <conditionalFormatting sqref="P178">
    <cfRule type="duplicateValues" dxfId="0" priority="178"/>
  </conditionalFormatting>
  <conditionalFormatting sqref="S178">
    <cfRule type="duplicateValues" dxfId="0" priority="173"/>
  </conditionalFormatting>
  <conditionalFormatting sqref="A179">
    <cfRule type="duplicateValues" dxfId="0" priority="202"/>
  </conditionalFormatting>
  <conditionalFormatting sqref="D179">
    <cfRule type="duplicateValues" dxfId="0" priority="197"/>
  </conditionalFormatting>
  <conditionalFormatting sqref="G179">
    <cfRule type="duplicateValues" dxfId="0" priority="192"/>
  </conditionalFormatting>
  <conditionalFormatting sqref="J179">
    <cfRule type="duplicateValues" dxfId="0" priority="187"/>
  </conditionalFormatting>
  <conditionalFormatting sqref="M179">
    <cfRule type="duplicateValues" dxfId="0" priority="182"/>
  </conditionalFormatting>
  <conditionalFormatting sqref="P179">
    <cfRule type="duplicateValues" dxfId="0" priority="177"/>
  </conditionalFormatting>
  <conditionalFormatting sqref="S179">
    <cfRule type="duplicateValues" dxfId="0" priority="172"/>
  </conditionalFormatting>
  <conditionalFormatting sqref="A180">
    <cfRule type="duplicateValues" dxfId="0" priority="201"/>
  </conditionalFormatting>
  <conditionalFormatting sqref="D180">
    <cfRule type="duplicateValues" dxfId="0" priority="196"/>
  </conditionalFormatting>
  <conditionalFormatting sqref="G180">
    <cfRule type="duplicateValues" dxfId="0" priority="191"/>
  </conditionalFormatting>
  <conditionalFormatting sqref="J180">
    <cfRule type="duplicateValues" dxfId="0" priority="186"/>
  </conditionalFormatting>
  <conditionalFormatting sqref="M180">
    <cfRule type="duplicateValues" dxfId="0" priority="181"/>
  </conditionalFormatting>
  <conditionalFormatting sqref="P180">
    <cfRule type="duplicateValues" dxfId="0" priority="176"/>
  </conditionalFormatting>
  <conditionalFormatting sqref="S180">
    <cfRule type="duplicateValues" dxfId="0" priority="171"/>
  </conditionalFormatting>
  <conditionalFormatting sqref="A181">
    <cfRule type="duplicateValues" dxfId="0" priority="200"/>
  </conditionalFormatting>
  <conditionalFormatting sqref="D181">
    <cfRule type="duplicateValues" dxfId="0" priority="195"/>
  </conditionalFormatting>
  <conditionalFormatting sqref="G181">
    <cfRule type="duplicateValues" dxfId="0" priority="190"/>
  </conditionalFormatting>
  <conditionalFormatting sqref="J181">
    <cfRule type="duplicateValues" dxfId="0" priority="185"/>
  </conditionalFormatting>
  <conditionalFormatting sqref="M181">
    <cfRule type="duplicateValues" dxfId="0" priority="180"/>
  </conditionalFormatting>
  <conditionalFormatting sqref="P181">
    <cfRule type="duplicateValues" dxfId="0" priority="175"/>
  </conditionalFormatting>
  <conditionalFormatting sqref="S181">
    <cfRule type="duplicateValues" dxfId="0" priority="170"/>
  </conditionalFormatting>
  <conditionalFormatting sqref="A182">
    <cfRule type="duplicateValues" dxfId="0" priority="199"/>
  </conditionalFormatting>
  <conditionalFormatting sqref="D182">
    <cfRule type="duplicateValues" dxfId="0" priority="194"/>
  </conditionalFormatting>
  <conditionalFormatting sqref="G182">
    <cfRule type="duplicateValues" dxfId="0" priority="189"/>
  </conditionalFormatting>
  <conditionalFormatting sqref="J182">
    <cfRule type="duplicateValues" dxfId="0" priority="184"/>
  </conditionalFormatting>
  <conditionalFormatting sqref="M182">
    <cfRule type="duplicateValues" dxfId="0" priority="179"/>
  </conditionalFormatting>
  <conditionalFormatting sqref="P182">
    <cfRule type="duplicateValues" dxfId="0" priority="174"/>
  </conditionalFormatting>
  <conditionalFormatting sqref="S182">
    <cfRule type="duplicateValues" dxfId="0" priority="169"/>
  </conditionalFormatting>
  <conditionalFormatting sqref="A184">
    <cfRule type="duplicateValues" dxfId="0" priority="168"/>
  </conditionalFormatting>
  <conditionalFormatting sqref="D184">
    <cfRule type="duplicateValues" dxfId="0" priority="162"/>
  </conditionalFormatting>
  <conditionalFormatting sqref="G184">
    <cfRule type="duplicateValues" dxfId="0" priority="156"/>
  </conditionalFormatting>
  <conditionalFormatting sqref="J184">
    <cfRule type="duplicateValues" dxfId="0" priority="150"/>
  </conditionalFormatting>
  <conditionalFormatting sqref="M184">
    <cfRule type="duplicateValues" dxfId="0" priority="144"/>
  </conditionalFormatting>
  <conditionalFormatting sqref="P184">
    <cfRule type="duplicateValues" dxfId="0" priority="138"/>
  </conditionalFormatting>
  <conditionalFormatting sqref="S184">
    <cfRule type="duplicateValues" dxfId="0" priority="132"/>
  </conditionalFormatting>
  <conditionalFormatting sqref="A185">
    <cfRule type="duplicateValues" dxfId="0" priority="167"/>
  </conditionalFormatting>
  <conditionalFormatting sqref="D185">
    <cfRule type="duplicateValues" dxfId="0" priority="161"/>
  </conditionalFormatting>
  <conditionalFormatting sqref="G185">
    <cfRule type="duplicateValues" dxfId="0" priority="155"/>
  </conditionalFormatting>
  <conditionalFormatting sqref="J185">
    <cfRule type="duplicateValues" dxfId="0" priority="149"/>
  </conditionalFormatting>
  <conditionalFormatting sqref="M185">
    <cfRule type="duplicateValues" dxfId="0" priority="143"/>
  </conditionalFormatting>
  <conditionalFormatting sqref="P185">
    <cfRule type="duplicateValues" dxfId="0" priority="137"/>
  </conditionalFormatting>
  <conditionalFormatting sqref="S185">
    <cfRule type="duplicateValues" dxfId="0" priority="131"/>
  </conditionalFormatting>
  <conditionalFormatting sqref="A186">
    <cfRule type="duplicateValues" dxfId="0" priority="166"/>
  </conditionalFormatting>
  <conditionalFormatting sqref="D186">
    <cfRule type="duplicateValues" dxfId="0" priority="160"/>
  </conditionalFormatting>
  <conditionalFormatting sqref="G186">
    <cfRule type="duplicateValues" dxfId="0" priority="154"/>
  </conditionalFormatting>
  <conditionalFormatting sqref="J186">
    <cfRule type="duplicateValues" dxfId="0" priority="148"/>
  </conditionalFormatting>
  <conditionalFormatting sqref="M186">
    <cfRule type="duplicateValues" dxfId="0" priority="142"/>
  </conditionalFormatting>
  <conditionalFormatting sqref="P186">
    <cfRule type="duplicateValues" dxfId="0" priority="136"/>
  </conditionalFormatting>
  <conditionalFormatting sqref="S186">
    <cfRule type="duplicateValues" dxfId="0" priority="130"/>
  </conditionalFormatting>
  <conditionalFormatting sqref="A187">
    <cfRule type="duplicateValues" dxfId="0" priority="165"/>
  </conditionalFormatting>
  <conditionalFormatting sqref="D187">
    <cfRule type="duplicateValues" dxfId="0" priority="159"/>
  </conditionalFormatting>
  <conditionalFormatting sqref="G187">
    <cfRule type="duplicateValues" dxfId="0" priority="153"/>
  </conditionalFormatting>
  <conditionalFormatting sqref="J187">
    <cfRule type="duplicateValues" dxfId="0" priority="147"/>
  </conditionalFormatting>
  <conditionalFormatting sqref="M187">
    <cfRule type="duplicateValues" dxfId="0" priority="141"/>
  </conditionalFormatting>
  <conditionalFormatting sqref="P187">
    <cfRule type="duplicateValues" dxfId="0" priority="135"/>
  </conditionalFormatting>
  <conditionalFormatting sqref="S187">
    <cfRule type="duplicateValues" dxfId="0" priority="129"/>
  </conditionalFormatting>
  <conditionalFormatting sqref="A188">
    <cfRule type="duplicateValues" dxfId="0" priority="164"/>
  </conditionalFormatting>
  <conditionalFormatting sqref="D188">
    <cfRule type="duplicateValues" dxfId="0" priority="158"/>
  </conditionalFormatting>
  <conditionalFormatting sqref="G188">
    <cfRule type="duplicateValues" dxfId="0" priority="152"/>
  </conditionalFormatting>
  <conditionalFormatting sqref="J188">
    <cfRule type="duplicateValues" dxfId="0" priority="146"/>
  </conditionalFormatting>
  <conditionalFormatting sqref="M188">
    <cfRule type="duplicateValues" dxfId="0" priority="140"/>
  </conditionalFormatting>
  <conditionalFormatting sqref="P188">
    <cfRule type="duplicateValues" dxfId="0" priority="134"/>
  </conditionalFormatting>
  <conditionalFormatting sqref="S188">
    <cfRule type="duplicateValues" dxfId="0" priority="128"/>
  </conditionalFormatting>
  <conditionalFormatting sqref="A189">
    <cfRule type="duplicateValues" dxfId="0" priority="163"/>
  </conditionalFormatting>
  <conditionalFormatting sqref="D189">
    <cfRule type="duplicateValues" dxfId="0" priority="157"/>
  </conditionalFormatting>
  <conditionalFormatting sqref="G189">
    <cfRule type="duplicateValues" dxfId="0" priority="151"/>
  </conditionalFormatting>
  <conditionalFormatting sqref="J189">
    <cfRule type="duplicateValues" dxfId="0" priority="145"/>
  </conditionalFormatting>
  <conditionalFormatting sqref="M189">
    <cfRule type="duplicateValues" dxfId="0" priority="139"/>
  </conditionalFormatting>
  <conditionalFormatting sqref="P189">
    <cfRule type="duplicateValues" dxfId="0" priority="133"/>
  </conditionalFormatting>
  <conditionalFormatting sqref="S189">
    <cfRule type="duplicateValues" dxfId="0" priority="127"/>
  </conditionalFormatting>
  <conditionalFormatting sqref="A191">
    <cfRule type="duplicateValues" dxfId="0" priority="126"/>
  </conditionalFormatting>
  <conditionalFormatting sqref="D191">
    <cfRule type="duplicateValues" dxfId="0" priority="118"/>
  </conditionalFormatting>
  <conditionalFormatting sqref="G191">
    <cfRule type="duplicateValues" dxfId="0" priority="110"/>
  </conditionalFormatting>
  <conditionalFormatting sqref="J191">
    <cfRule type="duplicateValues" dxfId="0" priority="102"/>
  </conditionalFormatting>
  <conditionalFormatting sqref="M191">
    <cfRule type="duplicateValues" dxfId="0" priority="94"/>
  </conditionalFormatting>
  <conditionalFormatting sqref="P191">
    <cfRule type="duplicateValues" dxfId="0" priority="86"/>
  </conditionalFormatting>
  <conditionalFormatting sqref="S191">
    <cfRule type="duplicateValues" dxfId="0" priority="78"/>
  </conditionalFormatting>
  <conditionalFormatting sqref="A192">
    <cfRule type="duplicateValues" dxfId="0" priority="125"/>
  </conditionalFormatting>
  <conditionalFormatting sqref="D192">
    <cfRule type="duplicateValues" dxfId="0" priority="117"/>
  </conditionalFormatting>
  <conditionalFormatting sqref="G192">
    <cfRule type="duplicateValues" dxfId="0" priority="109"/>
  </conditionalFormatting>
  <conditionalFormatting sqref="J192">
    <cfRule type="duplicateValues" dxfId="0" priority="101"/>
  </conditionalFormatting>
  <conditionalFormatting sqref="M192">
    <cfRule type="duplicateValues" dxfId="0" priority="93"/>
  </conditionalFormatting>
  <conditionalFormatting sqref="P192">
    <cfRule type="duplicateValues" dxfId="0" priority="85"/>
  </conditionalFormatting>
  <conditionalFormatting sqref="S192">
    <cfRule type="duplicateValues" dxfId="0" priority="77"/>
  </conditionalFormatting>
  <conditionalFormatting sqref="A193">
    <cfRule type="duplicateValues" dxfId="0" priority="124"/>
  </conditionalFormatting>
  <conditionalFormatting sqref="D193">
    <cfRule type="duplicateValues" dxfId="0" priority="116"/>
  </conditionalFormatting>
  <conditionalFormatting sqref="G193">
    <cfRule type="duplicateValues" dxfId="0" priority="108"/>
  </conditionalFormatting>
  <conditionalFormatting sqref="J193">
    <cfRule type="duplicateValues" dxfId="0" priority="100"/>
  </conditionalFormatting>
  <conditionalFormatting sqref="M193">
    <cfRule type="duplicateValues" dxfId="0" priority="92"/>
  </conditionalFormatting>
  <conditionalFormatting sqref="P193">
    <cfRule type="duplicateValues" dxfId="0" priority="84"/>
  </conditionalFormatting>
  <conditionalFormatting sqref="S193">
    <cfRule type="duplicateValues" dxfId="0" priority="76"/>
  </conditionalFormatting>
  <conditionalFormatting sqref="A194">
    <cfRule type="duplicateValues" dxfId="0" priority="123"/>
  </conditionalFormatting>
  <conditionalFormatting sqref="D194">
    <cfRule type="duplicateValues" dxfId="0" priority="115"/>
  </conditionalFormatting>
  <conditionalFormatting sqref="G194">
    <cfRule type="duplicateValues" dxfId="0" priority="107"/>
  </conditionalFormatting>
  <conditionalFormatting sqref="J194">
    <cfRule type="duplicateValues" dxfId="0" priority="99"/>
  </conditionalFormatting>
  <conditionalFormatting sqref="M194">
    <cfRule type="duplicateValues" dxfId="0" priority="91"/>
  </conditionalFormatting>
  <conditionalFormatting sqref="P194">
    <cfRule type="duplicateValues" dxfId="0" priority="83"/>
  </conditionalFormatting>
  <conditionalFormatting sqref="S194">
    <cfRule type="duplicateValues" dxfId="0" priority="75"/>
  </conditionalFormatting>
  <conditionalFormatting sqref="A195">
    <cfRule type="duplicateValues" dxfId="0" priority="122"/>
  </conditionalFormatting>
  <conditionalFormatting sqref="D195">
    <cfRule type="duplicateValues" dxfId="0" priority="114"/>
  </conditionalFormatting>
  <conditionalFormatting sqref="G195">
    <cfRule type="duplicateValues" dxfId="0" priority="106"/>
  </conditionalFormatting>
  <conditionalFormatting sqref="J195">
    <cfRule type="duplicateValues" dxfId="0" priority="98"/>
  </conditionalFormatting>
  <conditionalFormatting sqref="M195">
    <cfRule type="duplicateValues" dxfId="0" priority="90"/>
  </conditionalFormatting>
  <conditionalFormatting sqref="P195">
    <cfRule type="duplicateValues" dxfId="0" priority="82"/>
  </conditionalFormatting>
  <conditionalFormatting sqref="S195">
    <cfRule type="duplicateValues" dxfId="0" priority="74"/>
  </conditionalFormatting>
  <conditionalFormatting sqref="A196">
    <cfRule type="duplicateValues" dxfId="0" priority="121"/>
  </conditionalFormatting>
  <conditionalFormatting sqref="D196">
    <cfRule type="duplicateValues" dxfId="0" priority="113"/>
  </conditionalFormatting>
  <conditionalFormatting sqref="G196">
    <cfRule type="duplicateValues" dxfId="0" priority="105"/>
  </conditionalFormatting>
  <conditionalFormatting sqref="J196">
    <cfRule type="duplicateValues" dxfId="0" priority="97"/>
  </conditionalFormatting>
  <conditionalFormatting sqref="M196">
    <cfRule type="duplicateValues" dxfId="0" priority="89"/>
  </conditionalFormatting>
  <conditionalFormatting sqref="P196">
    <cfRule type="duplicateValues" dxfId="0" priority="81"/>
  </conditionalFormatting>
  <conditionalFormatting sqref="S196">
    <cfRule type="duplicateValues" dxfId="0" priority="73"/>
  </conditionalFormatting>
  <conditionalFormatting sqref="A197">
    <cfRule type="duplicateValues" dxfId="0" priority="120"/>
  </conditionalFormatting>
  <conditionalFormatting sqref="D197">
    <cfRule type="duplicateValues" dxfId="0" priority="112"/>
  </conditionalFormatting>
  <conditionalFormatting sqref="G197">
    <cfRule type="duplicateValues" dxfId="0" priority="104"/>
  </conditionalFormatting>
  <conditionalFormatting sqref="J197">
    <cfRule type="duplicateValues" dxfId="0" priority="96"/>
  </conditionalFormatting>
  <conditionalFormatting sqref="M197">
    <cfRule type="duplicateValues" dxfId="0" priority="88"/>
  </conditionalFormatting>
  <conditionalFormatting sqref="P197">
    <cfRule type="duplicateValues" dxfId="0" priority="80"/>
  </conditionalFormatting>
  <conditionalFormatting sqref="S197">
    <cfRule type="duplicateValues" dxfId="0" priority="72"/>
  </conditionalFormatting>
  <conditionalFormatting sqref="A198">
    <cfRule type="duplicateValues" dxfId="0" priority="119"/>
  </conditionalFormatting>
  <conditionalFormatting sqref="D198">
    <cfRule type="duplicateValues" dxfId="0" priority="111"/>
  </conditionalFormatting>
  <conditionalFormatting sqref="G198">
    <cfRule type="duplicateValues" dxfId="0" priority="103"/>
  </conditionalFormatting>
  <conditionalFormatting sqref="J198">
    <cfRule type="duplicateValues" dxfId="0" priority="95"/>
  </conditionalFormatting>
  <conditionalFormatting sqref="M198">
    <cfRule type="duplicateValues" dxfId="0" priority="87"/>
  </conditionalFormatting>
  <conditionalFormatting sqref="P198">
    <cfRule type="duplicateValues" dxfId="0" priority="79"/>
  </conditionalFormatting>
  <conditionalFormatting sqref="S198">
    <cfRule type="duplicateValues" dxfId="0" priority="71"/>
  </conditionalFormatting>
  <conditionalFormatting sqref="A46:A48 A50">
    <cfRule type="duplicateValues" dxfId="0" priority="643"/>
  </conditionalFormatting>
  <pageMargins left="0.75" right="0.75" top="1" bottom="1" header="0.5" footer="0.5"/>
  <headerFooter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198"/>
  <sheetViews>
    <sheetView workbookViewId="0">
      <selection activeCell="G8" sqref="G8"/>
    </sheetView>
  </sheetViews>
  <sheetFormatPr defaultColWidth="7" defaultRowHeight="18"/>
  <cols>
    <col min="1" max="1" width="17.5" style="9" customWidth="true"/>
    <col min="2" max="2" width="12.6333333333333" style="1" customWidth="true"/>
    <col min="3" max="3" width="17.1416666666667" style="1" customWidth="true"/>
    <col min="4" max="5" width="12.5" style="1" customWidth="true"/>
    <col min="6" max="6" width="11.5916666666667" style="10" customWidth="true"/>
    <col min="7" max="7" width="11.5916666666667" style="1" customWidth="true"/>
    <col min="8" max="8" width="11.7166666666667" style="1" customWidth="true"/>
    <col min="9" max="9" width="15.1166666666667" style="1" customWidth="true"/>
    <col min="10" max="11" width="11.5916666666667" style="1" customWidth="true"/>
    <col min="12" max="12" width="10.3916666666667" style="1" customWidth="true"/>
    <col min="13" max="13" width="12.4916666666667" style="1" customWidth="true"/>
    <col min="14" max="14" width="12.3583333333333" style="1" customWidth="true"/>
    <col min="15" max="15" width="14.3083333333333" style="1" customWidth="true"/>
    <col min="16" max="16" width="11.7" style="1" customWidth="true"/>
    <col min="17" max="17" width="10.3916666666667" style="1" customWidth="true"/>
    <col min="18" max="18" width="10.625" style="1" customWidth="true"/>
    <col min="19" max="19" width="10.775" style="1" customWidth="true"/>
    <col min="20" max="20" width="14.0583333333333" style="1" customWidth="true"/>
    <col min="21" max="21" width="9.825" style="11" customWidth="true"/>
    <col min="22" max="22" width="2.49166666666667" style="11" hidden="true" customWidth="true"/>
    <col min="23" max="23" width="8.91666666666667" style="1" customWidth="true"/>
    <col min="24" max="24" width="8.56666666666667" style="1" customWidth="true"/>
    <col min="25" max="25" width="14.75" style="1"/>
    <col min="26" max="26" width="10.5" style="1"/>
    <col min="27" max="28" width="7.875" style="1"/>
    <col min="29" max="29" width="16.125" style="1"/>
    <col min="30" max="16384" width="7.875" style="1"/>
  </cols>
  <sheetData>
    <row r="1" s="1" customFormat="true" spans="1:22">
      <c r="A1" s="9"/>
      <c r="F1" s="10"/>
      <c r="U1" s="11"/>
      <c r="V1" s="11"/>
    </row>
    <row r="2" s="2" customFormat="true" ht="35" customHeight="true" spans="1:22">
      <c r="A2" s="12" t="s">
        <v>814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47"/>
      <c r="V2" s="47"/>
    </row>
    <row r="3" s="1" customFormat="true" ht="22" customHeight="true" spans="1:22">
      <c r="A3" s="9"/>
      <c r="B3" s="14"/>
      <c r="C3" s="14"/>
      <c r="D3" s="14"/>
      <c r="F3" s="10"/>
      <c r="N3" s="45"/>
      <c r="O3" s="45"/>
      <c r="P3" s="45"/>
      <c r="S3" s="45" t="s">
        <v>757</v>
      </c>
      <c r="T3" s="45"/>
      <c r="U3" s="45"/>
      <c r="V3" s="45"/>
    </row>
    <row r="4" s="3" customFormat="true" ht="21.95" customHeight="true" spans="1:24">
      <c r="A4" s="15" t="s">
        <v>92</v>
      </c>
      <c r="B4" s="16" t="s">
        <v>758</v>
      </c>
      <c r="C4" s="16" t="s">
        <v>759</v>
      </c>
      <c r="D4" s="17" t="s">
        <v>760</v>
      </c>
      <c r="E4" s="17"/>
      <c r="F4" s="17"/>
      <c r="G4" s="17"/>
      <c r="H4" s="17"/>
      <c r="I4" s="16" t="s">
        <v>761</v>
      </c>
      <c r="J4" s="17" t="s">
        <v>760</v>
      </c>
      <c r="K4" s="17"/>
      <c r="L4" s="17"/>
      <c r="M4" s="17"/>
      <c r="N4" s="17"/>
      <c r="O4" s="17"/>
      <c r="P4" s="17"/>
      <c r="Q4" s="17"/>
      <c r="R4" s="16" t="s">
        <v>762</v>
      </c>
      <c r="S4" s="16" t="s">
        <v>763</v>
      </c>
      <c r="T4" s="16" t="s">
        <v>764</v>
      </c>
      <c r="U4" s="38" t="s">
        <v>704</v>
      </c>
      <c r="W4" s="3" t="s">
        <v>815</v>
      </c>
      <c r="X4" s="3" t="s">
        <v>816</v>
      </c>
    </row>
    <row r="5" s="3" customFormat="true" ht="72" spans="1:21">
      <c r="A5" s="15"/>
      <c r="B5" s="16"/>
      <c r="C5" s="16"/>
      <c r="D5" s="18" t="s">
        <v>766</v>
      </c>
      <c r="E5" s="18" t="s">
        <v>767</v>
      </c>
      <c r="F5" s="38" t="s">
        <v>705</v>
      </c>
      <c r="G5" s="38" t="s">
        <v>768</v>
      </c>
      <c r="H5" s="38" t="s">
        <v>769</v>
      </c>
      <c r="I5" s="16"/>
      <c r="J5" s="38" t="s">
        <v>770</v>
      </c>
      <c r="K5" s="38" t="s">
        <v>771</v>
      </c>
      <c r="L5" s="38" t="s">
        <v>772</v>
      </c>
      <c r="M5" s="38" t="s">
        <v>150</v>
      </c>
      <c r="N5" s="38" t="s">
        <v>773</v>
      </c>
      <c r="O5" s="38" t="s">
        <v>774</v>
      </c>
      <c r="P5" s="38" t="s">
        <v>775</v>
      </c>
      <c r="Q5" s="38" t="s">
        <v>776</v>
      </c>
      <c r="R5" s="16"/>
      <c r="S5" s="16"/>
      <c r="T5" s="16"/>
      <c r="U5" s="38"/>
    </row>
    <row r="6" s="3" customFormat="true" ht="39" customHeight="true" spans="1:21">
      <c r="A6" s="19" t="s">
        <v>777</v>
      </c>
      <c r="B6" s="20" t="s">
        <v>748</v>
      </c>
      <c r="C6" s="21" t="s">
        <v>778</v>
      </c>
      <c r="D6" s="22" t="s">
        <v>750</v>
      </c>
      <c r="E6" s="22" t="s">
        <v>751</v>
      </c>
      <c r="F6" s="21" t="s">
        <v>752</v>
      </c>
      <c r="G6" s="21" t="s">
        <v>779</v>
      </c>
      <c r="H6" s="21" t="s">
        <v>780</v>
      </c>
      <c r="I6" s="38" t="s">
        <v>781</v>
      </c>
      <c r="J6" s="21" t="s">
        <v>782</v>
      </c>
      <c r="K6" s="21" t="s">
        <v>783</v>
      </c>
      <c r="L6" s="21" t="s">
        <v>784</v>
      </c>
      <c r="M6" s="21" t="s">
        <v>785</v>
      </c>
      <c r="N6" s="21" t="s">
        <v>786</v>
      </c>
      <c r="O6" s="21" t="s">
        <v>787</v>
      </c>
      <c r="P6" s="21" t="s">
        <v>788</v>
      </c>
      <c r="Q6" s="21" t="s">
        <v>789</v>
      </c>
      <c r="R6" s="21" t="s">
        <v>790</v>
      </c>
      <c r="S6" s="21" t="s">
        <v>791</v>
      </c>
      <c r="T6" s="21" t="s">
        <v>792</v>
      </c>
      <c r="U6" s="38"/>
    </row>
    <row r="7" s="4" customFormat="true" ht="39" customHeight="true" spans="1:24">
      <c r="A7" s="23" t="s">
        <v>10</v>
      </c>
      <c r="B7" s="24">
        <f t="shared" ref="B7:H7" si="0">B8+B9+B22+B36+B44+B53+B60+B75+B84+B95+B104+B112+B115+B116+B125+B133+B146+B155+B166+B178+B184+B191</f>
        <v>69951.453821</v>
      </c>
      <c r="C7" s="24">
        <f t="shared" ref="C7:C70" si="1">SUM(D7:H7)</f>
        <v>1358305.03981</v>
      </c>
      <c r="D7" s="24">
        <f t="shared" si="0"/>
        <v>230671.2642</v>
      </c>
      <c r="E7" s="24">
        <f t="shared" si="0"/>
        <v>615700</v>
      </c>
      <c r="F7" s="24">
        <f t="shared" si="0"/>
        <v>91874.0611</v>
      </c>
      <c r="G7" s="24">
        <f t="shared" si="0"/>
        <v>356034.418006</v>
      </c>
      <c r="H7" s="24">
        <f t="shared" si="0"/>
        <v>64025.296504</v>
      </c>
      <c r="I7" s="24">
        <f t="shared" ref="I7:I70" si="2">SUM(J7:Q7)</f>
        <v>1011404.561426</v>
      </c>
      <c r="J7" s="24">
        <f t="shared" ref="J7:S7" si="3">J8+J9+J22+J36+J44+J53+J60+J75+J84+J95+J104+J112+J115+J116+J125+J133+J146+J155+J166+J178+J184+J191</f>
        <v>603010.117434</v>
      </c>
      <c r="K7" s="24">
        <f t="shared" si="3"/>
        <v>240012.852438</v>
      </c>
      <c r="L7" s="24">
        <f t="shared" si="3"/>
        <v>53457.526372</v>
      </c>
      <c r="M7" s="24">
        <f t="shared" si="3"/>
        <v>17863.553216</v>
      </c>
      <c r="N7" s="24">
        <f t="shared" si="3"/>
        <v>12756.658456</v>
      </c>
      <c r="O7" s="24">
        <f t="shared" si="3"/>
        <v>54734.129767</v>
      </c>
      <c r="P7" s="24">
        <f t="shared" si="3"/>
        <v>4768.873753</v>
      </c>
      <c r="Q7" s="24">
        <f t="shared" si="3"/>
        <v>24800.84999</v>
      </c>
      <c r="R7" s="24">
        <f t="shared" si="3"/>
        <v>1647.34</v>
      </c>
      <c r="S7" s="24">
        <f t="shared" si="3"/>
        <v>17247.990685</v>
      </c>
      <c r="T7" s="24">
        <f>B7+C7+-I7-R7-S7</f>
        <v>397956.60152</v>
      </c>
      <c r="U7" s="48"/>
      <c r="W7" s="49">
        <f t="shared" ref="W7:W60" si="4">(D7+E7)/I7</f>
        <v>0.836827612292636</v>
      </c>
      <c r="X7" s="50">
        <f t="shared" ref="X7:X60" si="5">I7/(B7+C7)</f>
        <v>0.708139305465187</v>
      </c>
    </row>
    <row r="8" s="5" customFormat="true" ht="39" customHeight="true" spans="1:24">
      <c r="A8" s="25" t="s">
        <v>11</v>
      </c>
      <c r="B8" s="26">
        <v>0</v>
      </c>
      <c r="C8" s="27">
        <f t="shared" si="1"/>
        <v>2960</v>
      </c>
      <c r="D8" s="26">
        <v>0</v>
      </c>
      <c r="E8" s="26">
        <v>2960</v>
      </c>
      <c r="F8" s="26">
        <v>0</v>
      </c>
      <c r="G8" s="26">
        <v>0</v>
      </c>
      <c r="H8" s="26"/>
      <c r="I8" s="39">
        <f t="shared" si="2"/>
        <v>1495</v>
      </c>
      <c r="J8" s="26"/>
      <c r="K8" s="26">
        <v>250</v>
      </c>
      <c r="L8" s="26">
        <v>245</v>
      </c>
      <c r="M8" s="26">
        <v>1000</v>
      </c>
      <c r="N8" s="26"/>
      <c r="O8" s="26"/>
      <c r="P8" s="26"/>
      <c r="Q8" s="26"/>
      <c r="R8" s="26"/>
      <c r="S8" s="26"/>
      <c r="T8" s="27">
        <f t="shared" ref="T8:T71" si="6">B8+C8-I8-R8-S8</f>
        <v>1465</v>
      </c>
      <c r="U8" s="51"/>
      <c r="V8" s="52"/>
      <c r="W8" s="49">
        <f t="shared" si="4"/>
        <v>1.97993311036789</v>
      </c>
      <c r="X8" s="50">
        <f t="shared" si="5"/>
        <v>0.505067567567568</v>
      </c>
    </row>
    <row r="9" s="6" customFormat="true" ht="29" customHeight="true" spans="1:24">
      <c r="A9" s="28" t="s">
        <v>15</v>
      </c>
      <c r="B9" s="27">
        <f t="shared" ref="B9:H9" si="7">SUM(B10:B21)</f>
        <v>2036.132361</v>
      </c>
      <c r="C9" s="27">
        <f t="shared" si="1"/>
        <v>126781.57555</v>
      </c>
      <c r="D9" s="26">
        <f>SUM(D10:E21)</f>
        <v>8474.27</v>
      </c>
      <c r="E9" s="26">
        <f t="shared" ref="E9:E22" si="8">SUM(E10:E22)</f>
        <v>0</v>
      </c>
      <c r="F9" s="27">
        <f t="shared" si="7"/>
        <v>29629.3928</v>
      </c>
      <c r="G9" s="27">
        <f t="shared" si="7"/>
        <v>81762.852568</v>
      </c>
      <c r="H9" s="27">
        <f t="shared" si="7"/>
        <v>6915.060182</v>
      </c>
      <c r="I9" s="27">
        <f t="shared" si="2"/>
        <v>88074.068908</v>
      </c>
      <c r="J9" s="27">
        <f t="shared" ref="J9:S9" si="9">SUM(J10:J21)</f>
        <v>47125.151679</v>
      </c>
      <c r="K9" s="27">
        <f t="shared" si="9"/>
        <v>17014.918745</v>
      </c>
      <c r="L9" s="27">
        <f t="shared" si="9"/>
        <v>3923.936308</v>
      </c>
      <c r="M9" s="27">
        <f t="shared" si="9"/>
        <v>4108.117493</v>
      </c>
      <c r="N9" s="27">
        <f t="shared" si="9"/>
        <v>2474.901356</v>
      </c>
      <c r="O9" s="27">
        <f t="shared" si="9"/>
        <v>6059.742033</v>
      </c>
      <c r="P9" s="27">
        <f t="shared" si="9"/>
        <v>721.507904</v>
      </c>
      <c r="Q9" s="27">
        <f t="shared" si="9"/>
        <v>6645.79339</v>
      </c>
      <c r="R9" s="27">
        <f t="shared" si="9"/>
        <v>1006.29</v>
      </c>
      <c r="S9" s="27">
        <f t="shared" si="9"/>
        <v>2.94</v>
      </c>
      <c r="T9" s="27">
        <f t="shared" si="6"/>
        <v>39734.409003</v>
      </c>
      <c r="U9" s="43"/>
      <c r="V9" s="53"/>
      <c r="W9" s="49">
        <f t="shared" si="4"/>
        <v>0.0962175371828456</v>
      </c>
      <c r="X9" s="50">
        <f t="shared" si="5"/>
        <v>0.683710883668651</v>
      </c>
    </row>
    <row r="10" s="1" customFormat="true" ht="29" customHeight="true" spans="1:24">
      <c r="A10" s="19" t="s">
        <v>793</v>
      </c>
      <c r="B10" s="29">
        <v>0</v>
      </c>
      <c r="C10" s="29">
        <f t="shared" si="1"/>
        <v>12909.63</v>
      </c>
      <c r="D10" s="29">
        <v>940.27</v>
      </c>
      <c r="E10" s="32">
        <f t="shared" si="8"/>
        <v>0</v>
      </c>
      <c r="F10" s="29">
        <v>11969.36</v>
      </c>
      <c r="G10" s="29">
        <v>0</v>
      </c>
      <c r="H10" s="29">
        <v>0</v>
      </c>
      <c r="I10" s="29">
        <f t="shared" si="2"/>
        <v>10180.27</v>
      </c>
      <c r="J10" s="29">
        <v>7.37</v>
      </c>
      <c r="K10" s="29">
        <v>2208.33</v>
      </c>
      <c r="L10" s="29">
        <v>1356.24</v>
      </c>
      <c r="M10" s="29">
        <v>3850.69</v>
      </c>
      <c r="N10" s="29">
        <v>0</v>
      </c>
      <c r="O10" s="29">
        <v>2757.64</v>
      </c>
      <c r="P10" s="29">
        <v>0</v>
      </c>
      <c r="Q10" s="29">
        <v>0</v>
      </c>
      <c r="R10" s="29">
        <v>0</v>
      </c>
      <c r="S10" s="29">
        <v>0</v>
      </c>
      <c r="T10" s="29">
        <f t="shared" si="6"/>
        <v>2729.36</v>
      </c>
      <c r="U10" s="51"/>
      <c r="V10" s="52"/>
      <c r="W10" s="49">
        <f t="shared" si="4"/>
        <v>0.0923619903990759</v>
      </c>
      <c r="X10" s="50">
        <f t="shared" si="5"/>
        <v>0.788579533263153</v>
      </c>
    </row>
    <row r="11" s="3" customFormat="true" ht="29" customHeight="true" spans="1:24">
      <c r="A11" s="19" t="s">
        <v>153</v>
      </c>
      <c r="B11" s="29">
        <v>0.83</v>
      </c>
      <c r="C11" s="29">
        <f t="shared" si="1"/>
        <v>14329.29</v>
      </c>
      <c r="D11" s="29">
        <v>824</v>
      </c>
      <c r="E11" s="32">
        <f t="shared" si="8"/>
        <v>0</v>
      </c>
      <c r="F11" s="29">
        <v>946.32</v>
      </c>
      <c r="G11" s="29">
        <v>12379.25</v>
      </c>
      <c r="H11" s="29">
        <v>179.72</v>
      </c>
      <c r="I11" s="29">
        <f t="shared" si="2"/>
        <v>10146.82</v>
      </c>
      <c r="J11" s="29">
        <v>4847.45</v>
      </c>
      <c r="K11" s="29">
        <v>2396.23</v>
      </c>
      <c r="L11" s="29">
        <v>268</v>
      </c>
      <c r="M11" s="29">
        <v>6.67</v>
      </c>
      <c r="N11" s="29">
        <v>935.22</v>
      </c>
      <c r="O11" s="29">
        <v>243</v>
      </c>
      <c r="P11" s="29">
        <v>7.57</v>
      </c>
      <c r="Q11" s="29">
        <v>1442.68</v>
      </c>
      <c r="R11" s="29">
        <v>0</v>
      </c>
      <c r="S11" s="29">
        <v>0</v>
      </c>
      <c r="T11" s="29">
        <f t="shared" si="6"/>
        <v>4183.3</v>
      </c>
      <c r="U11" s="51"/>
      <c r="V11" s="52"/>
      <c r="W11" s="49">
        <f t="shared" si="4"/>
        <v>0.0812077084249055</v>
      </c>
      <c r="X11" s="50">
        <f t="shared" si="5"/>
        <v>0.708076415270772</v>
      </c>
    </row>
    <row r="12" s="1" customFormat="true" ht="29" customHeight="true" spans="1:24">
      <c r="A12" s="19" t="s">
        <v>155</v>
      </c>
      <c r="B12" s="29">
        <v>7.77</v>
      </c>
      <c r="C12" s="29">
        <f t="shared" si="1"/>
        <v>8693.34</v>
      </c>
      <c r="D12" s="29">
        <v>553</v>
      </c>
      <c r="E12" s="32">
        <f t="shared" si="8"/>
        <v>0</v>
      </c>
      <c r="F12" s="29">
        <v>671.81</v>
      </c>
      <c r="G12" s="29">
        <v>7468.53</v>
      </c>
      <c r="H12" s="29">
        <v>0</v>
      </c>
      <c r="I12" s="29">
        <f t="shared" si="2"/>
        <v>6528.36</v>
      </c>
      <c r="J12" s="29">
        <v>3732.84</v>
      </c>
      <c r="K12" s="29">
        <v>1619.48</v>
      </c>
      <c r="L12" s="29">
        <v>127.64</v>
      </c>
      <c r="M12" s="29">
        <v>0</v>
      </c>
      <c r="N12" s="29">
        <v>299.07</v>
      </c>
      <c r="O12" s="29">
        <v>188.35</v>
      </c>
      <c r="P12" s="29">
        <v>0</v>
      </c>
      <c r="Q12" s="29">
        <v>560.98</v>
      </c>
      <c r="R12" s="29">
        <v>0</v>
      </c>
      <c r="S12" s="29">
        <v>0</v>
      </c>
      <c r="T12" s="29">
        <f t="shared" si="6"/>
        <v>2172.75</v>
      </c>
      <c r="U12" s="44"/>
      <c r="V12" s="54"/>
      <c r="W12" s="49">
        <f t="shared" si="4"/>
        <v>0.0847073384433456</v>
      </c>
      <c r="X12" s="50">
        <f t="shared" si="5"/>
        <v>0.750290480180115</v>
      </c>
    </row>
    <row r="13" s="1" customFormat="true" ht="29" customHeight="true" spans="1:24">
      <c r="A13" s="19" t="s">
        <v>156</v>
      </c>
      <c r="B13" s="29">
        <v>15.93</v>
      </c>
      <c r="C13" s="29">
        <f t="shared" si="1"/>
        <v>12395.08</v>
      </c>
      <c r="D13" s="29">
        <v>717</v>
      </c>
      <c r="E13" s="32">
        <f t="shared" si="8"/>
        <v>0</v>
      </c>
      <c r="F13" s="29">
        <v>988.05</v>
      </c>
      <c r="G13" s="29">
        <v>10290.03</v>
      </c>
      <c r="H13" s="29">
        <v>400</v>
      </c>
      <c r="I13" s="29">
        <f t="shared" si="2"/>
        <v>8347.59</v>
      </c>
      <c r="J13" s="29">
        <v>5419.51</v>
      </c>
      <c r="K13" s="29">
        <v>1684.52</v>
      </c>
      <c r="L13" s="29">
        <v>172.34</v>
      </c>
      <c r="M13" s="29">
        <v>1.65</v>
      </c>
      <c r="N13" s="29">
        <v>324.29</v>
      </c>
      <c r="O13" s="29">
        <v>150.33</v>
      </c>
      <c r="P13" s="29">
        <v>24.25</v>
      </c>
      <c r="Q13" s="29">
        <v>570.7</v>
      </c>
      <c r="R13" s="29">
        <v>0</v>
      </c>
      <c r="S13" s="29">
        <v>0</v>
      </c>
      <c r="T13" s="29">
        <f t="shared" si="6"/>
        <v>4063.42</v>
      </c>
      <c r="U13" s="44"/>
      <c r="V13" s="54"/>
      <c r="W13" s="49">
        <f t="shared" si="4"/>
        <v>0.085893054162938</v>
      </c>
      <c r="X13" s="50">
        <f t="shared" si="5"/>
        <v>0.672595542183916</v>
      </c>
    </row>
    <row r="14" s="1" customFormat="true" ht="29" customHeight="true" spans="1:24">
      <c r="A14" s="19" t="s">
        <v>157</v>
      </c>
      <c r="B14" s="29">
        <v>0</v>
      </c>
      <c r="C14" s="29">
        <f t="shared" si="1"/>
        <v>4250.304515</v>
      </c>
      <c r="D14" s="29">
        <v>205</v>
      </c>
      <c r="E14" s="32">
        <f t="shared" si="8"/>
        <v>0</v>
      </c>
      <c r="F14" s="29">
        <v>147.0805</v>
      </c>
      <c r="G14" s="29">
        <v>3754</v>
      </c>
      <c r="H14" s="29">
        <v>144.224015</v>
      </c>
      <c r="I14" s="29">
        <f t="shared" si="2"/>
        <v>1495.5937</v>
      </c>
      <c r="J14" s="29">
        <v>1048.1587</v>
      </c>
      <c r="K14" s="29">
        <v>211.3392</v>
      </c>
      <c r="L14" s="29">
        <v>28.0591</v>
      </c>
      <c r="M14" s="29">
        <v>0</v>
      </c>
      <c r="N14" s="29">
        <v>34.9648</v>
      </c>
      <c r="O14" s="29">
        <v>0</v>
      </c>
      <c r="P14" s="29">
        <v>50</v>
      </c>
      <c r="Q14" s="29">
        <v>123.0719</v>
      </c>
      <c r="R14" s="29">
        <v>0</v>
      </c>
      <c r="S14" s="29">
        <v>0</v>
      </c>
      <c r="T14" s="29">
        <f t="shared" si="6"/>
        <v>2754.710815</v>
      </c>
      <c r="U14" s="44"/>
      <c r="V14" s="54"/>
      <c r="W14" s="49">
        <f t="shared" si="4"/>
        <v>0.137069312340644</v>
      </c>
      <c r="X14" s="50">
        <f t="shared" si="5"/>
        <v>0.351879187649217</v>
      </c>
    </row>
    <row r="15" s="1" customFormat="true" ht="29" customHeight="true" spans="1:24">
      <c r="A15" s="19" t="s">
        <v>158</v>
      </c>
      <c r="B15" s="29">
        <v>24.5211</v>
      </c>
      <c r="C15" s="29">
        <f t="shared" si="1"/>
        <v>8140.8253</v>
      </c>
      <c r="D15" s="29">
        <v>555</v>
      </c>
      <c r="E15" s="32">
        <f t="shared" si="8"/>
        <v>0</v>
      </c>
      <c r="F15" s="34">
        <v>578.8253</v>
      </c>
      <c r="G15" s="29">
        <v>7007</v>
      </c>
      <c r="H15" s="29">
        <v>0</v>
      </c>
      <c r="I15" s="29">
        <f t="shared" si="2"/>
        <v>4939.793902</v>
      </c>
      <c r="J15" s="29">
        <v>3086.773054</v>
      </c>
      <c r="K15" s="29">
        <v>678.8619</v>
      </c>
      <c r="L15" s="29">
        <v>241.441</v>
      </c>
      <c r="M15" s="29">
        <v>11.884893</v>
      </c>
      <c r="N15" s="29">
        <v>170.114695</v>
      </c>
      <c r="O15" s="29">
        <v>397.4431</v>
      </c>
      <c r="P15" s="29">
        <v>0</v>
      </c>
      <c r="Q15" s="29">
        <v>353.27526</v>
      </c>
      <c r="R15" s="29">
        <v>0</v>
      </c>
      <c r="S15" s="29">
        <v>0</v>
      </c>
      <c r="T15" s="29">
        <f t="shared" si="6"/>
        <v>3225.552498</v>
      </c>
      <c r="U15" s="44"/>
      <c r="V15" s="54"/>
      <c r="W15" s="49">
        <f t="shared" si="4"/>
        <v>0.112352865526494</v>
      </c>
      <c r="X15" s="50">
        <f t="shared" si="5"/>
        <v>0.604970525439068</v>
      </c>
    </row>
    <row r="16" s="1" customFormat="true" ht="29" customHeight="true" spans="1:24">
      <c r="A16" s="19" t="s">
        <v>159</v>
      </c>
      <c r="B16" s="29">
        <v>2.5538</v>
      </c>
      <c r="C16" s="29">
        <f t="shared" si="1"/>
        <v>2044.4071</v>
      </c>
      <c r="D16" s="29">
        <v>136</v>
      </c>
      <c r="E16" s="32">
        <f t="shared" si="8"/>
        <v>0</v>
      </c>
      <c r="F16" s="29">
        <v>57.9979</v>
      </c>
      <c r="G16" s="29">
        <v>1791.2196</v>
      </c>
      <c r="H16" s="29">
        <v>59.1896</v>
      </c>
      <c r="I16" s="29">
        <f t="shared" si="2"/>
        <v>1485.70798</v>
      </c>
      <c r="J16" s="29">
        <v>843.96926</v>
      </c>
      <c r="K16" s="29">
        <v>203.0814</v>
      </c>
      <c r="L16" s="29">
        <v>27.0699</v>
      </c>
      <c r="M16" s="29">
        <v>0</v>
      </c>
      <c r="N16" s="29">
        <v>54.7579</v>
      </c>
      <c r="O16" s="29">
        <v>209.5544</v>
      </c>
      <c r="P16" s="29">
        <v>0</v>
      </c>
      <c r="Q16" s="29">
        <v>147.27512</v>
      </c>
      <c r="R16" s="29">
        <v>0</v>
      </c>
      <c r="S16" s="29">
        <v>0</v>
      </c>
      <c r="T16" s="29">
        <f t="shared" si="6"/>
        <v>561.25292</v>
      </c>
      <c r="U16" s="44"/>
      <c r="V16" s="54"/>
      <c r="W16" s="49">
        <f t="shared" si="4"/>
        <v>0.0915388500504655</v>
      </c>
      <c r="X16" s="50">
        <f t="shared" si="5"/>
        <v>0.725811606855803</v>
      </c>
    </row>
    <row r="17" s="1" customFormat="true" ht="29" customHeight="true" spans="1:24">
      <c r="A17" s="19" t="s">
        <v>161</v>
      </c>
      <c r="B17" s="29">
        <v>235.279666</v>
      </c>
      <c r="C17" s="29">
        <f t="shared" si="1"/>
        <v>10244.558712</v>
      </c>
      <c r="D17" s="29">
        <v>731</v>
      </c>
      <c r="E17" s="32">
        <f t="shared" si="8"/>
        <v>0</v>
      </c>
      <c r="F17" s="34">
        <v>680.8923</v>
      </c>
      <c r="G17" s="29">
        <v>6822.702</v>
      </c>
      <c r="H17" s="29">
        <v>2009.964412</v>
      </c>
      <c r="I17" s="29">
        <f t="shared" si="2"/>
        <v>6878.68001</v>
      </c>
      <c r="J17" s="29">
        <v>4212.08902</v>
      </c>
      <c r="K17" s="29">
        <v>1053.280445</v>
      </c>
      <c r="L17" s="29">
        <v>228.743775</v>
      </c>
      <c r="M17" s="29">
        <v>89.54</v>
      </c>
      <c r="N17" s="29">
        <v>90.25867</v>
      </c>
      <c r="O17" s="29">
        <v>381.4845</v>
      </c>
      <c r="P17" s="29">
        <v>0</v>
      </c>
      <c r="Q17" s="29">
        <v>823.2836</v>
      </c>
      <c r="R17" s="29">
        <v>705.63</v>
      </c>
      <c r="S17" s="29">
        <v>2.94</v>
      </c>
      <c r="T17" s="29">
        <f t="shared" si="6"/>
        <v>2892.588368</v>
      </c>
      <c r="U17" s="44"/>
      <c r="V17" s="54"/>
      <c r="W17" s="49">
        <f t="shared" si="4"/>
        <v>0.106270388931786</v>
      </c>
      <c r="X17" s="50">
        <f t="shared" si="5"/>
        <v>0.656372718919044</v>
      </c>
    </row>
    <row r="18" s="1" customFormat="true" ht="29" customHeight="true" spans="1:24">
      <c r="A18" s="19" t="s">
        <v>162</v>
      </c>
      <c r="B18" s="29">
        <v>0</v>
      </c>
      <c r="C18" s="29">
        <f t="shared" si="1"/>
        <v>5213.844</v>
      </c>
      <c r="D18" s="29">
        <v>389</v>
      </c>
      <c r="E18" s="32">
        <f t="shared" si="8"/>
        <v>0</v>
      </c>
      <c r="F18" s="34">
        <v>226.35</v>
      </c>
      <c r="G18" s="29">
        <v>4598.494</v>
      </c>
      <c r="H18" s="29">
        <v>0</v>
      </c>
      <c r="I18" s="29">
        <f t="shared" si="2"/>
        <v>3464.447699</v>
      </c>
      <c r="J18" s="29">
        <v>1590.087999</v>
      </c>
      <c r="K18" s="29">
        <v>801.44</v>
      </c>
      <c r="L18" s="29">
        <v>227.88</v>
      </c>
      <c r="M18" s="29">
        <v>80.93</v>
      </c>
      <c r="N18" s="29">
        <v>72.61</v>
      </c>
      <c r="O18" s="29">
        <v>516.7692</v>
      </c>
      <c r="P18" s="29">
        <v>0</v>
      </c>
      <c r="Q18" s="29">
        <v>174.7305</v>
      </c>
      <c r="R18" s="29">
        <v>0</v>
      </c>
      <c r="S18" s="29">
        <v>0</v>
      </c>
      <c r="T18" s="29">
        <f t="shared" si="6"/>
        <v>1749.396301</v>
      </c>
      <c r="U18" s="44"/>
      <c r="V18" s="54"/>
      <c r="W18" s="49">
        <f t="shared" si="4"/>
        <v>0.112283409592901</v>
      </c>
      <c r="X18" s="50">
        <f t="shared" si="5"/>
        <v>0.664470916084179</v>
      </c>
    </row>
    <row r="19" s="1" customFormat="true" ht="29" customHeight="true" spans="1:24">
      <c r="A19" s="19" t="s">
        <v>160</v>
      </c>
      <c r="B19" s="29">
        <v>302.804828</v>
      </c>
      <c r="C19" s="29">
        <f t="shared" si="1"/>
        <v>4632.46</v>
      </c>
      <c r="D19" s="29">
        <v>276</v>
      </c>
      <c r="E19" s="32">
        <f t="shared" si="8"/>
        <v>0</v>
      </c>
      <c r="F19" s="34">
        <v>128.96</v>
      </c>
      <c r="G19" s="29">
        <v>2711.4</v>
      </c>
      <c r="H19" s="29">
        <v>1516.1</v>
      </c>
      <c r="I19" s="29">
        <f t="shared" si="2"/>
        <v>3232.94</v>
      </c>
      <c r="J19" s="29">
        <v>1637.6</v>
      </c>
      <c r="K19" s="29">
        <v>699.3</v>
      </c>
      <c r="L19" s="29">
        <v>205.8</v>
      </c>
      <c r="M19" s="29">
        <v>0.1</v>
      </c>
      <c r="N19" s="29">
        <v>70.4</v>
      </c>
      <c r="O19" s="29">
        <v>163.1</v>
      </c>
      <c r="P19" s="29">
        <v>123.94</v>
      </c>
      <c r="Q19" s="29">
        <v>332.7</v>
      </c>
      <c r="R19" s="29">
        <v>19.5</v>
      </c>
      <c r="S19" s="29">
        <v>0</v>
      </c>
      <c r="T19" s="29">
        <f t="shared" si="6"/>
        <v>1682.824828</v>
      </c>
      <c r="U19" s="44"/>
      <c r="V19" s="54"/>
      <c r="W19" s="49">
        <f t="shared" si="4"/>
        <v>0.0853712101059717</v>
      </c>
      <c r="X19" s="50">
        <f t="shared" si="5"/>
        <v>0.655069203512254</v>
      </c>
    </row>
    <row r="20" s="1" customFormat="true" ht="29" customHeight="true" spans="1:24">
      <c r="A20" s="19" t="s">
        <v>148</v>
      </c>
      <c r="B20" s="29">
        <v>1429.445857</v>
      </c>
      <c r="C20" s="29">
        <f t="shared" si="1"/>
        <v>23746.662155</v>
      </c>
      <c r="D20" s="29">
        <v>1771</v>
      </c>
      <c r="E20" s="32">
        <f t="shared" si="8"/>
        <v>0</v>
      </c>
      <c r="F20" s="29">
        <v>11694.29</v>
      </c>
      <c r="G20" s="29">
        <v>7675.51</v>
      </c>
      <c r="H20" s="29">
        <v>2605.862155</v>
      </c>
      <c r="I20" s="29">
        <f t="shared" si="2"/>
        <v>16663.182094</v>
      </c>
      <c r="J20" s="29">
        <v>12141.0451</v>
      </c>
      <c r="K20" s="29">
        <v>2185.6755</v>
      </c>
      <c r="L20" s="29">
        <v>390.67785</v>
      </c>
      <c r="M20" s="29">
        <v>23.3226</v>
      </c>
      <c r="N20" s="29">
        <v>135.985271</v>
      </c>
      <c r="O20" s="29">
        <v>508.990833</v>
      </c>
      <c r="P20" s="29">
        <v>136</v>
      </c>
      <c r="Q20" s="29">
        <v>1141.48494</v>
      </c>
      <c r="R20" s="29">
        <v>0</v>
      </c>
      <c r="S20" s="29">
        <v>0</v>
      </c>
      <c r="T20" s="29">
        <f t="shared" si="6"/>
        <v>8512.925918</v>
      </c>
      <c r="U20" s="44"/>
      <c r="V20" s="54"/>
      <c r="W20" s="49">
        <f t="shared" si="4"/>
        <v>0.106282220887311</v>
      </c>
      <c r="X20" s="50">
        <f t="shared" si="5"/>
        <v>0.661864895322884</v>
      </c>
    </row>
    <row r="21" s="1" customFormat="true" ht="29" customHeight="true" spans="1:24">
      <c r="A21" s="19" t="s">
        <v>151</v>
      </c>
      <c r="B21" s="29">
        <v>16.99711</v>
      </c>
      <c r="C21" s="29">
        <f t="shared" si="1"/>
        <v>20181.173768</v>
      </c>
      <c r="D21" s="29">
        <v>1377</v>
      </c>
      <c r="E21" s="32">
        <f t="shared" si="8"/>
        <v>0</v>
      </c>
      <c r="F21" s="29">
        <v>1539.4568</v>
      </c>
      <c r="G21" s="29">
        <v>17264.716968</v>
      </c>
      <c r="H21" s="29">
        <v>0</v>
      </c>
      <c r="I21" s="29">
        <f t="shared" si="2"/>
        <v>14710.683523</v>
      </c>
      <c r="J21" s="29">
        <v>8558.258546</v>
      </c>
      <c r="K21" s="29">
        <v>3273.3803</v>
      </c>
      <c r="L21" s="29">
        <v>650.044683</v>
      </c>
      <c r="M21" s="29">
        <v>43.33</v>
      </c>
      <c r="N21" s="29">
        <v>287.23002</v>
      </c>
      <c r="O21" s="29">
        <v>543.08</v>
      </c>
      <c r="P21" s="29">
        <v>379.747904</v>
      </c>
      <c r="Q21" s="29">
        <v>975.61207</v>
      </c>
      <c r="R21" s="29">
        <v>281.16</v>
      </c>
      <c r="S21" s="29">
        <v>0</v>
      </c>
      <c r="T21" s="29">
        <f t="shared" si="6"/>
        <v>5206.327355</v>
      </c>
      <c r="U21" s="44"/>
      <c r="V21" s="54"/>
      <c r="W21" s="49">
        <f t="shared" si="4"/>
        <v>0.0936054397368467</v>
      </c>
      <c r="X21" s="50">
        <f t="shared" si="5"/>
        <v>0.728317609146627</v>
      </c>
    </row>
    <row r="22" s="7" customFormat="true" ht="29" customHeight="true" spans="1:24">
      <c r="A22" s="30" t="s">
        <v>686</v>
      </c>
      <c r="B22" s="26">
        <f t="shared" ref="B22:H22" si="10">SUM(B23:B35)</f>
        <v>3.6</v>
      </c>
      <c r="C22" s="26">
        <f t="shared" si="1"/>
        <v>23666.4192</v>
      </c>
      <c r="D22" s="26">
        <f t="shared" si="10"/>
        <v>5795.9942</v>
      </c>
      <c r="E22" s="26">
        <f t="shared" si="8"/>
        <v>0</v>
      </c>
      <c r="F22" s="26">
        <f t="shared" si="10"/>
        <v>2399.398</v>
      </c>
      <c r="G22" s="26">
        <f t="shared" si="10"/>
        <v>11401.9048</v>
      </c>
      <c r="H22" s="26">
        <f t="shared" si="10"/>
        <v>4069.1222</v>
      </c>
      <c r="I22" s="27">
        <f t="shared" si="2"/>
        <v>15178.184925</v>
      </c>
      <c r="J22" s="26">
        <f t="shared" ref="J22:S22" si="11">SUM(J23:J35)</f>
        <v>3385.2841</v>
      </c>
      <c r="K22" s="26">
        <f t="shared" si="11"/>
        <v>1710.262793</v>
      </c>
      <c r="L22" s="26">
        <f t="shared" si="11"/>
        <v>6.828</v>
      </c>
      <c r="M22" s="26">
        <f t="shared" si="11"/>
        <v>4582.637692</v>
      </c>
      <c r="N22" s="26">
        <f t="shared" si="11"/>
        <v>343.70151</v>
      </c>
      <c r="O22" s="26">
        <f t="shared" si="11"/>
        <v>1896.02439</v>
      </c>
      <c r="P22" s="26">
        <f t="shared" si="11"/>
        <v>1006.997</v>
      </c>
      <c r="Q22" s="26">
        <f t="shared" si="11"/>
        <v>2246.44944</v>
      </c>
      <c r="R22" s="46">
        <f t="shared" si="11"/>
        <v>187.35</v>
      </c>
      <c r="S22" s="26">
        <f t="shared" si="11"/>
        <v>1493.9712</v>
      </c>
      <c r="T22" s="27">
        <f t="shared" si="6"/>
        <v>6810.513075</v>
      </c>
      <c r="U22" s="43"/>
      <c r="V22" s="53"/>
      <c r="W22" s="49">
        <f t="shared" si="4"/>
        <v>0.381863459210687</v>
      </c>
      <c r="X22" s="50">
        <f t="shared" si="5"/>
        <v>0.641240921553625</v>
      </c>
    </row>
    <row r="23" s="1" customFormat="true" ht="29" customHeight="true" spans="1:24">
      <c r="A23" s="19" t="s">
        <v>794</v>
      </c>
      <c r="B23" s="31">
        <v>0</v>
      </c>
      <c r="C23" s="32">
        <f t="shared" si="1"/>
        <v>3087.478</v>
      </c>
      <c r="D23" s="31">
        <v>1302</v>
      </c>
      <c r="E23" s="31">
        <v>0</v>
      </c>
      <c r="F23" s="31">
        <v>1785.478</v>
      </c>
      <c r="G23" s="31">
        <v>0</v>
      </c>
      <c r="H23" s="31">
        <v>0</v>
      </c>
      <c r="I23" s="29">
        <f t="shared" si="2"/>
        <v>1703.8209</v>
      </c>
      <c r="J23" s="31">
        <v>0</v>
      </c>
      <c r="K23" s="31">
        <v>663.4357</v>
      </c>
      <c r="L23" s="31">
        <v>0</v>
      </c>
      <c r="M23" s="31">
        <v>1040.3852</v>
      </c>
      <c r="N23" s="31">
        <v>0</v>
      </c>
      <c r="O23" s="31">
        <v>0</v>
      </c>
      <c r="P23" s="31">
        <v>0</v>
      </c>
      <c r="Q23" s="31">
        <v>0</v>
      </c>
      <c r="R23" s="31">
        <v>0</v>
      </c>
      <c r="S23" s="31">
        <v>830</v>
      </c>
      <c r="T23" s="29">
        <f t="shared" si="6"/>
        <v>553.6571</v>
      </c>
      <c r="U23" s="44"/>
      <c r="V23" s="54"/>
      <c r="W23" s="49">
        <f t="shared" si="4"/>
        <v>0.764164825070522</v>
      </c>
      <c r="X23" s="50">
        <f t="shared" si="5"/>
        <v>0.551848758112608</v>
      </c>
    </row>
    <row r="24" s="1" customFormat="true" ht="36" spans="1:24">
      <c r="A24" s="33" t="s">
        <v>795</v>
      </c>
      <c r="B24" s="31">
        <v>0</v>
      </c>
      <c r="C24" s="32">
        <f t="shared" si="1"/>
        <v>214.92</v>
      </c>
      <c r="D24" s="31">
        <v>20</v>
      </c>
      <c r="E24" s="31">
        <v>0</v>
      </c>
      <c r="F24" s="31">
        <v>194.92</v>
      </c>
      <c r="G24" s="31">
        <v>0</v>
      </c>
      <c r="H24" s="31">
        <v>0</v>
      </c>
      <c r="I24" s="29">
        <f t="shared" si="2"/>
        <v>149.72</v>
      </c>
      <c r="J24" s="31">
        <v>0</v>
      </c>
      <c r="K24" s="31">
        <v>0</v>
      </c>
      <c r="L24" s="31">
        <v>0</v>
      </c>
      <c r="M24" s="31">
        <v>149.72</v>
      </c>
      <c r="N24" s="31">
        <v>0</v>
      </c>
      <c r="O24" s="31">
        <v>0</v>
      </c>
      <c r="P24" s="31">
        <v>0</v>
      </c>
      <c r="Q24" s="45">
        <v>0</v>
      </c>
      <c r="R24" s="31">
        <v>0</v>
      </c>
      <c r="S24" s="31">
        <v>0</v>
      </c>
      <c r="T24" s="29">
        <f t="shared" si="6"/>
        <v>65.2</v>
      </c>
      <c r="U24" s="44"/>
      <c r="V24" s="54"/>
      <c r="W24" s="49">
        <f t="shared" si="4"/>
        <v>0.133582687683676</v>
      </c>
      <c r="X24" s="50">
        <f t="shared" si="5"/>
        <v>0.696631304671506</v>
      </c>
    </row>
    <row r="25" s="1" customFormat="true" ht="36" spans="1:24">
      <c r="A25" s="33" t="s">
        <v>796</v>
      </c>
      <c r="B25" s="31">
        <v>0</v>
      </c>
      <c r="C25" s="32">
        <f t="shared" si="1"/>
        <v>1229</v>
      </c>
      <c r="D25" s="31">
        <v>810</v>
      </c>
      <c r="E25" s="31">
        <v>0</v>
      </c>
      <c r="F25" s="31">
        <v>419</v>
      </c>
      <c r="G25" s="31">
        <v>0</v>
      </c>
      <c r="H25" s="31">
        <v>0</v>
      </c>
      <c r="I25" s="29">
        <f t="shared" si="2"/>
        <v>1057</v>
      </c>
      <c r="J25" s="31">
        <v>0</v>
      </c>
      <c r="K25" s="31">
        <v>437</v>
      </c>
      <c r="L25" s="31">
        <v>0</v>
      </c>
      <c r="M25" s="31">
        <v>0</v>
      </c>
      <c r="N25" s="31">
        <v>0</v>
      </c>
      <c r="O25" s="31">
        <v>620</v>
      </c>
      <c r="P25" s="31">
        <v>0</v>
      </c>
      <c r="Q25" s="31">
        <v>0</v>
      </c>
      <c r="R25" s="31">
        <v>0</v>
      </c>
      <c r="S25" s="31">
        <v>0</v>
      </c>
      <c r="T25" s="29">
        <f t="shared" si="6"/>
        <v>172</v>
      </c>
      <c r="U25" s="44"/>
      <c r="V25" s="54"/>
      <c r="W25" s="49">
        <f t="shared" si="4"/>
        <v>0.766319772942289</v>
      </c>
      <c r="X25" s="50">
        <f t="shared" si="5"/>
        <v>0.860048820179007</v>
      </c>
    </row>
    <row r="26" s="1" customFormat="true" ht="29" customHeight="true" spans="1:24">
      <c r="A26" s="19" t="s">
        <v>716</v>
      </c>
      <c r="B26" s="31">
        <v>0</v>
      </c>
      <c r="C26" s="32">
        <f t="shared" si="1"/>
        <v>2074.7194</v>
      </c>
      <c r="D26" s="31">
        <v>486</v>
      </c>
      <c r="E26" s="31">
        <v>0</v>
      </c>
      <c r="F26" s="31">
        <v>0</v>
      </c>
      <c r="G26" s="31">
        <v>1516.3299</v>
      </c>
      <c r="H26" s="31">
        <v>72.3895</v>
      </c>
      <c r="I26" s="29">
        <f t="shared" si="2"/>
        <v>1312.9425</v>
      </c>
      <c r="J26" s="31">
        <v>638.9477</v>
      </c>
      <c r="K26" s="31">
        <v>18.088</v>
      </c>
      <c r="L26" s="31">
        <v>4.107</v>
      </c>
      <c r="M26" s="31">
        <v>42.76</v>
      </c>
      <c r="N26" s="31">
        <v>35.78</v>
      </c>
      <c r="O26" s="31">
        <v>36.6101</v>
      </c>
      <c r="P26" s="31">
        <v>127.739</v>
      </c>
      <c r="Q26" s="31">
        <v>408.9107</v>
      </c>
      <c r="R26" s="31">
        <v>0</v>
      </c>
      <c r="S26" s="31">
        <v>0</v>
      </c>
      <c r="T26" s="29">
        <f t="shared" si="6"/>
        <v>761.7769</v>
      </c>
      <c r="U26" s="44"/>
      <c r="V26" s="54"/>
      <c r="W26" s="49">
        <f t="shared" si="4"/>
        <v>0.370160917176495</v>
      </c>
      <c r="X26" s="50">
        <f t="shared" si="5"/>
        <v>0.63282895026672</v>
      </c>
    </row>
    <row r="27" s="1" customFormat="true" ht="29" customHeight="true" spans="1:24">
      <c r="A27" s="19" t="s">
        <v>717</v>
      </c>
      <c r="B27" s="31">
        <v>0</v>
      </c>
      <c r="C27" s="32">
        <f t="shared" si="1"/>
        <v>2958.93</v>
      </c>
      <c r="D27" s="31">
        <v>564</v>
      </c>
      <c r="E27" s="31">
        <v>0</v>
      </c>
      <c r="F27" s="31">
        <v>0</v>
      </c>
      <c r="G27" s="31">
        <v>250.8</v>
      </c>
      <c r="H27" s="31">
        <v>2144.13</v>
      </c>
      <c r="I27" s="29">
        <f t="shared" si="2"/>
        <v>1399.2048</v>
      </c>
      <c r="J27" s="31">
        <v>724.7698</v>
      </c>
      <c r="K27" s="31">
        <v>4.0698</v>
      </c>
      <c r="L27" s="31">
        <v>1.116</v>
      </c>
      <c r="M27" s="31">
        <v>5.84</v>
      </c>
      <c r="N27" s="31">
        <v>59.0716</v>
      </c>
      <c r="O27" s="31">
        <v>91.7866</v>
      </c>
      <c r="P27" s="31">
        <v>0</v>
      </c>
      <c r="Q27" s="31">
        <v>512.551</v>
      </c>
      <c r="R27" s="31">
        <v>0</v>
      </c>
      <c r="S27" s="31">
        <v>0</v>
      </c>
      <c r="T27" s="29">
        <f t="shared" si="6"/>
        <v>1559.7252</v>
      </c>
      <c r="U27" s="44"/>
      <c r="V27" s="54"/>
      <c r="W27" s="49">
        <f t="shared" si="4"/>
        <v>0.403086095759534</v>
      </c>
      <c r="X27" s="50">
        <f t="shared" si="5"/>
        <v>0.472875262341454</v>
      </c>
    </row>
    <row r="28" s="1" customFormat="true" ht="29" customHeight="true" spans="1:24">
      <c r="A28" s="19" t="s">
        <v>718</v>
      </c>
      <c r="B28" s="31">
        <v>0</v>
      </c>
      <c r="C28" s="32">
        <f t="shared" si="1"/>
        <v>914.564</v>
      </c>
      <c r="D28" s="31">
        <v>232</v>
      </c>
      <c r="E28" s="31">
        <v>0</v>
      </c>
      <c r="F28" s="31">
        <v>0</v>
      </c>
      <c r="G28" s="31">
        <v>540.074</v>
      </c>
      <c r="H28" s="31">
        <v>142.49</v>
      </c>
      <c r="I28" s="29">
        <f t="shared" si="2"/>
        <v>570.351982</v>
      </c>
      <c r="J28" s="31">
        <v>373.6892</v>
      </c>
      <c r="K28" s="31">
        <v>3.330753</v>
      </c>
      <c r="L28" s="31">
        <v>0</v>
      </c>
      <c r="M28" s="31">
        <v>0.714429</v>
      </c>
      <c r="N28" s="31">
        <v>41.7685</v>
      </c>
      <c r="O28" s="31">
        <v>63.7385</v>
      </c>
      <c r="P28" s="31">
        <v>0</v>
      </c>
      <c r="Q28" s="31">
        <v>87.1106</v>
      </c>
      <c r="R28" s="31">
        <v>0</v>
      </c>
      <c r="S28" s="31">
        <v>0</v>
      </c>
      <c r="T28" s="29">
        <f t="shared" si="6"/>
        <v>344.212018</v>
      </c>
      <c r="U28" s="44"/>
      <c r="V28" s="54"/>
      <c r="W28" s="49">
        <f t="shared" si="4"/>
        <v>0.40676636063658</v>
      </c>
      <c r="X28" s="50">
        <f t="shared" si="5"/>
        <v>0.623632662120967</v>
      </c>
    </row>
    <row r="29" s="1" customFormat="true" ht="29" customHeight="true" spans="1:24">
      <c r="A29" s="19" t="s">
        <v>721</v>
      </c>
      <c r="B29" s="31">
        <v>0</v>
      </c>
      <c r="C29" s="32">
        <f t="shared" si="1"/>
        <v>505.72</v>
      </c>
      <c r="D29" s="31">
        <v>85</v>
      </c>
      <c r="E29" s="31">
        <v>0</v>
      </c>
      <c r="F29" s="31">
        <v>0</v>
      </c>
      <c r="G29" s="31">
        <v>208.12</v>
      </c>
      <c r="H29" s="31">
        <v>212.6</v>
      </c>
      <c r="I29" s="29">
        <f t="shared" si="2"/>
        <v>386.02</v>
      </c>
      <c r="J29" s="31">
        <v>100.53</v>
      </c>
      <c r="K29" s="31">
        <v>0</v>
      </c>
      <c r="L29" s="31">
        <v>0</v>
      </c>
      <c r="M29" s="31">
        <v>0.19</v>
      </c>
      <c r="N29" s="31">
        <v>1.8</v>
      </c>
      <c r="O29" s="31">
        <v>6.11</v>
      </c>
      <c r="P29" s="31">
        <v>100.54</v>
      </c>
      <c r="Q29" s="31">
        <v>176.85</v>
      </c>
      <c r="R29" s="31">
        <v>0</v>
      </c>
      <c r="S29" s="31">
        <v>0</v>
      </c>
      <c r="T29" s="29">
        <f t="shared" si="6"/>
        <v>119.7</v>
      </c>
      <c r="U29" s="44"/>
      <c r="V29" s="54"/>
      <c r="W29" s="49">
        <f t="shared" si="4"/>
        <v>0.220195844774882</v>
      </c>
      <c r="X29" s="50">
        <f t="shared" si="5"/>
        <v>0.763307759234359</v>
      </c>
    </row>
    <row r="30" s="1" customFormat="true" ht="29" customHeight="true" spans="1:24">
      <c r="A30" s="19" t="s">
        <v>719</v>
      </c>
      <c r="B30" s="31">
        <v>0</v>
      </c>
      <c r="C30" s="32">
        <f t="shared" si="1"/>
        <v>4601.4548</v>
      </c>
      <c r="D30" s="31">
        <v>1090.9977</v>
      </c>
      <c r="E30" s="31">
        <v>0</v>
      </c>
      <c r="F30" s="31">
        <v>0</v>
      </c>
      <c r="G30" s="31">
        <v>3471.5071</v>
      </c>
      <c r="H30" s="31">
        <v>38.95</v>
      </c>
      <c r="I30" s="29">
        <f t="shared" si="2"/>
        <v>3056.67692</v>
      </c>
      <c r="J30" s="31">
        <v>481.0414</v>
      </c>
      <c r="K30" s="31">
        <v>247.46244</v>
      </c>
      <c r="L30" s="31">
        <v>0</v>
      </c>
      <c r="M30" s="31">
        <v>1364.31</v>
      </c>
      <c r="N30" s="31">
        <v>37.59</v>
      </c>
      <c r="O30" s="31">
        <v>451.1871</v>
      </c>
      <c r="P30" s="31">
        <v>115.19</v>
      </c>
      <c r="Q30" s="31">
        <v>359.89598</v>
      </c>
      <c r="R30" s="31">
        <v>0</v>
      </c>
      <c r="S30" s="31">
        <v>3</v>
      </c>
      <c r="T30" s="29">
        <f t="shared" si="6"/>
        <v>1541.77788</v>
      </c>
      <c r="U30" s="44"/>
      <c r="V30" s="54"/>
      <c r="W30" s="49">
        <f t="shared" si="4"/>
        <v>0.356922804913252</v>
      </c>
      <c r="X30" s="50">
        <f t="shared" si="5"/>
        <v>0.664284895290072</v>
      </c>
    </row>
    <row r="31" s="1" customFormat="true" ht="29" customHeight="true" spans="1:24">
      <c r="A31" s="19" t="s">
        <v>720</v>
      </c>
      <c r="B31" s="31">
        <v>3.6</v>
      </c>
      <c r="C31" s="32">
        <f t="shared" si="1"/>
        <v>3886.28</v>
      </c>
      <c r="D31" s="31">
        <v>708</v>
      </c>
      <c r="E31" s="31">
        <v>0</v>
      </c>
      <c r="F31" s="31">
        <v>0</v>
      </c>
      <c r="G31" s="31">
        <v>3146.66</v>
      </c>
      <c r="H31" s="31">
        <v>31.62</v>
      </c>
      <c r="I31" s="29">
        <f t="shared" si="2"/>
        <v>2588.08</v>
      </c>
      <c r="J31" s="31">
        <v>579.89</v>
      </c>
      <c r="K31" s="31">
        <v>332.59</v>
      </c>
      <c r="L31" s="31">
        <v>1.44</v>
      </c>
      <c r="M31" s="31">
        <v>449.82</v>
      </c>
      <c r="N31" s="31">
        <v>84.31</v>
      </c>
      <c r="O31" s="31">
        <v>489.66</v>
      </c>
      <c r="P31" s="31">
        <v>369.52</v>
      </c>
      <c r="Q31" s="31">
        <v>280.85</v>
      </c>
      <c r="R31" s="31">
        <v>142</v>
      </c>
      <c r="S31" s="31">
        <v>596.72</v>
      </c>
      <c r="T31" s="29">
        <f t="shared" si="6"/>
        <v>563.08</v>
      </c>
      <c r="U31" s="44"/>
      <c r="V31" s="54"/>
      <c r="W31" s="49">
        <f t="shared" si="4"/>
        <v>0.27356186825755</v>
      </c>
      <c r="X31" s="50">
        <f t="shared" si="5"/>
        <v>0.665336719898814</v>
      </c>
    </row>
    <row r="32" s="1" customFormat="true" ht="29" customHeight="true" spans="1:24">
      <c r="A32" s="19" t="s">
        <v>724</v>
      </c>
      <c r="B32" s="31">
        <v>0</v>
      </c>
      <c r="C32" s="32">
        <f t="shared" si="1"/>
        <v>2440.3056</v>
      </c>
      <c r="D32" s="31">
        <v>197</v>
      </c>
      <c r="E32" s="31">
        <v>0</v>
      </c>
      <c r="F32" s="31">
        <v>0</v>
      </c>
      <c r="G32" s="31">
        <v>1433</v>
      </c>
      <c r="H32" s="31">
        <v>810.3056</v>
      </c>
      <c r="I32" s="29">
        <f t="shared" si="2"/>
        <v>1685.592407</v>
      </c>
      <c r="J32" s="31">
        <v>294.18</v>
      </c>
      <c r="K32" s="31">
        <v>4.06</v>
      </c>
      <c r="L32" s="31">
        <v>0</v>
      </c>
      <c r="M32" s="31">
        <v>868.542407</v>
      </c>
      <c r="N32" s="31">
        <v>58.56</v>
      </c>
      <c r="O32" s="31">
        <v>55.57</v>
      </c>
      <c r="P32" s="31">
        <v>126.89</v>
      </c>
      <c r="Q32" s="31">
        <v>277.79</v>
      </c>
      <c r="R32" s="31">
        <v>24.25</v>
      </c>
      <c r="S32" s="31">
        <v>13.7</v>
      </c>
      <c r="T32" s="29">
        <f t="shared" si="6"/>
        <v>716.763193</v>
      </c>
      <c r="U32" s="44"/>
      <c r="V32" s="54"/>
      <c r="W32" s="49">
        <f t="shared" si="4"/>
        <v>0.116872856796157</v>
      </c>
      <c r="X32" s="50">
        <f t="shared" si="5"/>
        <v>0.690730049138108</v>
      </c>
    </row>
    <row r="33" s="1" customFormat="true" ht="29" customHeight="true" spans="1:24">
      <c r="A33" s="19" t="s">
        <v>723</v>
      </c>
      <c r="B33" s="31">
        <v>0</v>
      </c>
      <c r="C33" s="32">
        <f t="shared" si="1"/>
        <v>845.4836</v>
      </c>
      <c r="D33" s="31">
        <v>163.9965</v>
      </c>
      <c r="E33" s="31">
        <v>0</v>
      </c>
      <c r="F33" s="31">
        <v>0</v>
      </c>
      <c r="G33" s="31">
        <v>324.3</v>
      </c>
      <c r="H33" s="31">
        <v>357.1871</v>
      </c>
      <c r="I33" s="29">
        <f t="shared" si="2"/>
        <v>609.7272</v>
      </c>
      <c r="J33" s="31">
        <v>70.7309</v>
      </c>
      <c r="K33" s="31">
        <v>0</v>
      </c>
      <c r="L33" s="31">
        <v>0</v>
      </c>
      <c r="M33" s="31">
        <v>276.58</v>
      </c>
      <c r="N33" s="31">
        <v>7.227</v>
      </c>
      <c r="O33" s="31">
        <v>20.27</v>
      </c>
      <c r="P33" s="31">
        <v>167.118</v>
      </c>
      <c r="Q33" s="31">
        <v>67.8013</v>
      </c>
      <c r="R33" s="31">
        <v>21.1</v>
      </c>
      <c r="S33" s="31">
        <v>50.5512</v>
      </c>
      <c r="T33" s="29">
        <f t="shared" si="6"/>
        <v>164.1052</v>
      </c>
      <c r="U33" s="44"/>
      <c r="V33" s="54"/>
      <c r="W33" s="49">
        <f t="shared" si="4"/>
        <v>0.26896700688439</v>
      </c>
      <c r="X33" s="50">
        <f t="shared" si="5"/>
        <v>0.721157926658778</v>
      </c>
    </row>
    <row r="34" s="1" customFormat="true" ht="29" customHeight="true" spans="1:24">
      <c r="A34" s="19" t="s">
        <v>797</v>
      </c>
      <c r="B34" s="31">
        <v>0</v>
      </c>
      <c r="C34" s="32">
        <f t="shared" si="1"/>
        <v>697.26</v>
      </c>
      <c r="D34" s="31">
        <v>95</v>
      </c>
      <c r="E34" s="31">
        <v>0</v>
      </c>
      <c r="F34" s="31">
        <v>0</v>
      </c>
      <c r="G34" s="31">
        <v>346</v>
      </c>
      <c r="H34" s="31">
        <v>256.26</v>
      </c>
      <c r="I34" s="29">
        <f t="shared" si="2"/>
        <v>500.09843</v>
      </c>
      <c r="J34" s="31">
        <v>69.3352</v>
      </c>
      <c r="K34" s="31">
        <v>0</v>
      </c>
      <c r="L34" s="31">
        <v>0</v>
      </c>
      <c r="M34" s="31">
        <v>330.16</v>
      </c>
      <c r="N34" s="31">
        <v>14.4</v>
      </c>
      <c r="O34" s="31">
        <v>48.73677</v>
      </c>
      <c r="P34" s="31">
        <v>0</v>
      </c>
      <c r="Q34" s="31">
        <v>37.46646</v>
      </c>
      <c r="R34" s="31">
        <v>0</v>
      </c>
      <c r="S34" s="31">
        <v>0</v>
      </c>
      <c r="T34" s="29">
        <f t="shared" si="6"/>
        <v>197.16157</v>
      </c>
      <c r="U34" s="44"/>
      <c r="V34" s="54"/>
      <c r="W34" s="49">
        <f t="shared" si="4"/>
        <v>0.189962603961784</v>
      </c>
      <c r="X34" s="50">
        <f t="shared" si="5"/>
        <v>0.717233786535869</v>
      </c>
    </row>
    <row r="35" s="1" customFormat="true" ht="29" customHeight="true" spans="1:24">
      <c r="A35" s="19" t="s">
        <v>725</v>
      </c>
      <c r="B35" s="31">
        <v>0</v>
      </c>
      <c r="C35" s="32">
        <f t="shared" si="1"/>
        <v>210.3038</v>
      </c>
      <c r="D35" s="31">
        <v>42</v>
      </c>
      <c r="E35" s="31">
        <v>0</v>
      </c>
      <c r="F35" s="31">
        <v>0</v>
      </c>
      <c r="G35" s="31">
        <v>165.1138</v>
      </c>
      <c r="H35" s="31">
        <v>3.19</v>
      </c>
      <c r="I35" s="29">
        <f t="shared" si="2"/>
        <v>158.949786</v>
      </c>
      <c r="J35" s="31">
        <v>52.1699</v>
      </c>
      <c r="K35" s="31">
        <v>0.2261</v>
      </c>
      <c r="L35" s="31">
        <v>0.165</v>
      </c>
      <c r="M35" s="31">
        <v>53.615656</v>
      </c>
      <c r="N35" s="31">
        <v>3.19441</v>
      </c>
      <c r="O35" s="31">
        <v>12.35532</v>
      </c>
      <c r="P35" s="31">
        <v>0</v>
      </c>
      <c r="Q35" s="31">
        <v>37.2234</v>
      </c>
      <c r="R35" s="31">
        <v>0</v>
      </c>
      <c r="S35" s="31">
        <v>0</v>
      </c>
      <c r="T35" s="29">
        <f t="shared" si="6"/>
        <v>51.354014</v>
      </c>
      <c r="U35" s="44"/>
      <c r="V35" s="54"/>
      <c r="W35" s="49">
        <f t="shared" si="4"/>
        <v>0.264234391608429</v>
      </c>
      <c r="X35" s="50">
        <f t="shared" si="5"/>
        <v>0.755810337235942</v>
      </c>
    </row>
    <row r="36" s="7" customFormat="true" ht="29" customHeight="true" spans="1:24">
      <c r="A36" s="30" t="s">
        <v>688</v>
      </c>
      <c r="B36" s="26">
        <f t="shared" ref="B36:H36" si="12">SUM(B37:B43)</f>
        <v>129.3867</v>
      </c>
      <c r="C36" s="26">
        <f t="shared" si="1"/>
        <v>11926.2551</v>
      </c>
      <c r="D36" s="26">
        <f t="shared" si="12"/>
        <v>944</v>
      </c>
      <c r="E36" s="26">
        <f t="shared" si="12"/>
        <v>0</v>
      </c>
      <c r="F36" s="26">
        <f t="shared" si="12"/>
        <v>4632.466</v>
      </c>
      <c r="G36" s="26">
        <f t="shared" si="12"/>
        <v>5961.7391</v>
      </c>
      <c r="H36" s="26">
        <f t="shared" si="12"/>
        <v>388.05</v>
      </c>
      <c r="I36" s="26">
        <f t="shared" si="2"/>
        <v>8108.847276</v>
      </c>
      <c r="J36" s="26">
        <f t="shared" ref="J36:S36" si="13">SUM(J37:J43)</f>
        <v>5074.3169</v>
      </c>
      <c r="K36" s="26">
        <f t="shared" si="13"/>
        <v>1583.197</v>
      </c>
      <c r="L36" s="26">
        <f t="shared" si="13"/>
        <v>346.8548</v>
      </c>
      <c r="M36" s="26">
        <f t="shared" si="13"/>
        <v>91.0831</v>
      </c>
      <c r="N36" s="26">
        <f t="shared" si="13"/>
        <v>84.253776</v>
      </c>
      <c r="O36" s="26">
        <f t="shared" si="13"/>
        <v>457.053</v>
      </c>
      <c r="P36" s="26">
        <f t="shared" si="13"/>
        <v>45.3638</v>
      </c>
      <c r="Q36" s="26">
        <f t="shared" si="13"/>
        <v>426.7249</v>
      </c>
      <c r="R36" s="26">
        <f t="shared" si="13"/>
        <v>0</v>
      </c>
      <c r="S36" s="26">
        <f t="shared" si="13"/>
        <v>0</v>
      </c>
      <c r="T36" s="27">
        <f t="shared" si="6"/>
        <v>3946.794524</v>
      </c>
      <c r="U36" s="43"/>
      <c r="V36" s="53"/>
      <c r="W36" s="49">
        <f t="shared" si="4"/>
        <v>0.11641605370889</v>
      </c>
      <c r="X36" s="50">
        <f t="shared" si="5"/>
        <v>0.672618464493529</v>
      </c>
    </row>
    <row r="37" s="1" customFormat="true" ht="29" customHeight="true" spans="1:24">
      <c r="A37" s="19" t="s">
        <v>793</v>
      </c>
      <c r="B37" s="32">
        <v>0</v>
      </c>
      <c r="C37" s="32">
        <f t="shared" si="1"/>
        <v>131</v>
      </c>
      <c r="D37" s="32">
        <v>0</v>
      </c>
      <c r="E37" s="32">
        <v>0</v>
      </c>
      <c r="F37" s="32">
        <v>131</v>
      </c>
      <c r="G37" s="32">
        <v>0</v>
      </c>
      <c r="H37" s="32">
        <v>0</v>
      </c>
      <c r="I37" s="32">
        <f t="shared" si="2"/>
        <v>117.7966</v>
      </c>
      <c r="J37" s="32">
        <v>0</v>
      </c>
      <c r="K37" s="32">
        <v>0</v>
      </c>
      <c r="L37" s="32">
        <v>0</v>
      </c>
      <c r="M37" s="32">
        <v>81.5531</v>
      </c>
      <c r="N37" s="32">
        <v>0.26</v>
      </c>
      <c r="O37" s="32">
        <v>0</v>
      </c>
      <c r="P37" s="32">
        <v>35.9835</v>
      </c>
      <c r="Q37" s="32">
        <v>0</v>
      </c>
      <c r="R37" s="32">
        <v>0</v>
      </c>
      <c r="S37" s="32">
        <v>0</v>
      </c>
      <c r="T37" s="29">
        <f t="shared" si="6"/>
        <v>13.2034</v>
      </c>
      <c r="U37" s="55" t="s">
        <v>817</v>
      </c>
      <c r="V37" s="56"/>
      <c r="W37" s="49">
        <f t="shared" si="4"/>
        <v>0</v>
      </c>
      <c r="X37" s="50">
        <f t="shared" si="5"/>
        <v>0.899210687022901</v>
      </c>
    </row>
    <row r="38" s="1" customFormat="true" ht="29" customHeight="true" spans="1:24">
      <c r="A38" s="19" t="s">
        <v>798</v>
      </c>
      <c r="B38" s="32">
        <v>0</v>
      </c>
      <c r="C38" s="32">
        <f t="shared" si="1"/>
        <v>46.4</v>
      </c>
      <c r="D38" s="32">
        <v>3</v>
      </c>
      <c r="E38" s="32">
        <v>0</v>
      </c>
      <c r="F38" s="32">
        <v>0</v>
      </c>
      <c r="G38" s="32">
        <v>43.4</v>
      </c>
      <c r="H38" s="32">
        <v>0</v>
      </c>
      <c r="I38" s="32">
        <f t="shared" si="2"/>
        <v>29.161</v>
      </c>
      <c r="J38" s="32">
        <v>15.9506</v>
      </c>
      <c r="K38" s="32">
        <v>0</v>
      </c>
      <c r="L38" s="32">
        <v>0</v>
      </c>
      <c r="M38" s="32">
        <v>0</v>
      </c>
      <c r="N38" s="32">
        <v>4.3956</v>
      </c>
      <c r="O38" s="32">
        <v>3.7566</v>
      </c>
      <c r="P38" s="32">
        <v>0</v>
      </c>
      <c r="Q38" s="32">
        <v>5.0582</v>
      </c>
      <c r="R38" s="32">
        <v>0</v>
      </c>
      <c r="S38" s="32">
        <v>0</v>
      </c>
      <c r="T38" s="29">
        <f t="shared" si="6"/>
        <v>17.239</v>
      </c>
      <c r="U38" s="57"/>
      <c r="V38" s="58"/>
      <c r="W38" s="49">
        <f t="shared" si="4"/>
        <v>0.102877130413909</v>
      </c>
      <c r="X38" s="50">
        <f t="shared" si="5"/>
        <v>0.628469827586207</v>
      </c>
    </row>
    <row r="39" s="1" customFormat="true" ht="29" customHeight="true" spans="1:24">
      <c r="A39" s="19" t="s">
        <v>166</v>
      </c>
      <c r="B39" s="32">
        <v>48.91</v>
      </c>
      <c r="C39" s="32">
        <f t="shared" si="1"/>
        <v>3113.02</v>
      </c>
      <c r="D39" s="32">
        <v>270</v>
      </c>
      <c r="E39" s="32">
        <v>0</v>
      </c>
      <c r="F39" s="32">
        <v>1113.02</v>
      </c>
      <c r="G39" s="32">
        <v>1730</v>
      </c>
      <c r="H39" s="32">
        <v>0</v>
      </c>
      <c r="I39" s="32">
        <f t="shared" si="2"/>
        <v>2167.357376</v>
      </c>
      <c r="J39" s="32">
        <v>1521.8519</v>
      </c>
      <c r="K39" s="32">
        <v>148.17</v>
      </c>
      <c r="L39" s="40">
        <v>77.5768</v>
      </c>
      <c r="M39" s="32">
        <v>0</v>
      </c>
      <c r="N39" s="32">
        <v>36.972276</v>
      </c>
      <c r="O39" s="40">
        <v>265.4664</v>
      </c>
      <c r="P39" s="32">
        <v>0</v>
      </c>
      <c r="Q39" s="40">
        <v>117.32</v>
      </c>
      <c r="R39" s="32">
        <v>0</v>
      </c>
      <c r="S39" s="32">
        <v>0</v>
      </c>
      <c r="T39" s="29">
        <f t="shared" si="6"/>
        <v>994.572624</v>
      </c>
      <c r="U39" s="57"/>
      <c r="V39" s="58"/>
      <c r="W39" s="49">
        <f t="shared" si="4"/>
        <v>0.124575671271298</v>
      </c>
      <c r="X39" s="50">
        <f t="shared" si="5"/>
        <v>0.685453939840541</v>
      </c>
    </row>
    <row r="40" s="1" customFormat="true" ht="29" customHeight="true" spans="1:24">
      <c r="A40" s="19" t="s">
        <v>167</v>
      </c>
      <c r="B40" s="32">
        <v>0.04</v>
      </c>
      <c r="C40" s="32">
        <f t="shared" si="1"/>
        <v>1599.925</v>
      </c>
      <c r="D40" s="32">
        <v>143</v>
      </c>
      <c r="E40" s="32">
        <v>0</v>
      </c>
      <c r="F40" s="32">
        <v>573.245</v>
      </c>
      <c r="G40" s="32">
        <v>495.63</v>
      </c>
      <c r="H40" s="32">
        <v>388.05</v>
      </c>
      <c r="I40" s="32">
        <f t="shared" si="2"/>
        <v>1135.7594</v>
      </c>
      <c r="J40" s="32">
        <v>686.0901</v>
      </c>
      <c r="K40" s="32">
        <v>112.7392</v>
      </c>
      <c r="L40" s="32">
        <v>88.328</v>
      </c>
      <c r="M40" s="32">
        <v>0</v>
      </c>
      <c r="N40" s="32">
        <v>15.473</v>
      </c>
      <c r="O40" s="32">
        <v>60.7317</v>
      </c>
      <c r="P40" s="32">
        <v>3.0203</v>
      </c>
      <c r="Q40" s="32">
        <v>169.3771</v>
      </c>
      <c r="R40" s="32">
        <v>0</v>
      </c>
      <c r="S40" s="32">
        <v>0</v>
      </c>
      <c r="T40" s="29">
        <f t="shared" si="6"/>
        <v>464.2056</v>
      </c>
      <c r="U40" s="57"/>
      <c r="V40" s="58"/>
      <c r="W40" s="49">
        <f t="shared" si="4"/>
        <v>0.125906948249779</v>
      </c>
      <c r="X40" s="50">
        <f t="shared" si="5"/>
        <v>0.709865153300228</v>
      </c>
    </row>
    <row r="41" s="1" customFormat="true" ht="29" customHeight="true" spans="1:24">
      <c r="A41" s="19" t="s">
        <v>168</v>
      </c>
      <c r="B41" s="32">
        <v>72.7133</v>
      </c>
      <c r="C41" s="32">
        <f t="shared" si="1"/>
        <v>6506.0181</v>
      </c>
      <c r="D41" s="32">
        <v>506</v>
      </c>
      <c r="E41" s="32">
        <v>0</v>
      </c>
      <c r="F41" s="32">
        <v>2594.389</v>
      </c>
      <c r="G41" s="32">
        <v>3405.6291</v>
      </c>
      <c r="H41" s="32">
        <v>0</v>
      </c>
      <c r="I41" s="32">
        <f t="shared" si="2"/>
        <v>4341.3557</v>
      </c>
      <c r="J41" s="32">
        <v>2620.2416</v>
      </c>
      <c r="K41" s="32">
        <v>1268.397</v>
      </c>
      <c r="L41" s="32">
        <v>175.82</v>
      </c>
      <c r="M41" s="32">
        <v>9.53</v>
      </c>
      <c r="N41" s="32">
        <v>19.07</v>
      </c>
      <c r="O41" s="32">
        <v>111.2371</v>
      </c>
      <c r="P41" s="32">
        <v>6.36</v>
      </c>
      <c r="Q41" s="32">
        <v>130.7</v>
      </c>
      <c r="R41" s="32">
        <v>0</v>
      </c>
      <c r="S41" s="32">
        <v>0</v>
      </c>
      <c r="T41" s="29">
        <f t="shared" si="6"/>
        <v>2237.3757</v>
      </c>
      <c r="U41" s="57"/>
      <c r="V41" s="58"/>
      <c r="W41" s="49">
        <f t="shared" si="4"/>
        <v>0.116553453567511</v>
      </c>
      <c r="X41" s="50">
        <f t="shared" si="5"/>
        <v>0.659907729323012</v>
      </c>
    </row>
    <row r="42" s="1" customFormat="true" ht="29" customHeight="true" spans="1:24">
      <c r="A42" s="19" t="s">
        <v>598</v>
      </c>
      <c r="B42" s="32">
        <v>0</v>
      </c>
      <c r="C42" s="32">
        <f t="shared" si="1"/>
        <v>476.288</v>
      </c>
      <c r="D42" s="32">
        <v>21</v>
      </c>
      <c r="E42" s="32">
        <v>0</v>
      </c>
      <c r="F42" s="32">
        <v>200.488</v>
      </c>
      <c r="G42" s="32">
        <v>254.8</v>
      </c>
      <c r="H42" s="32">
        <v>0</v>
      </c>
      <c r="I42" s="32">
        <f t="shared" si="2"/>
        <v>282.3368</v>
      </c>
      <c r="J42" s="41">
        <v>202.6994</v>
      </c>
      <c r="K42" s="32">
        <v>48.615</v>
      </c>
      <c r="L42" s="42">
        <v>3.42</v>
      </c>
      <c r="M42" s="32">
        <v>0</v>
      </c>
      <c r="N42" s="32">
        <v>7.5912</v>
      </c>
      <c r="O42" s="32">
        <v>15.8612</v>
      </c>
      <c r="P42" s="32">
        <v>0</v>
      </c>
      <c r="Q42" s="32">
        <v>4.15</v>
      </c>
      <c r="R42" s="32">
        <v>0</v>
      </c>
      <c r="S42" s="32">
        <v>0</v>
      </c>
      <c r="T42" s="29">
        <f t="shared" si="6"/>
        <v>193.9512</v>
      </c>
      <c r="U42" s="57"/>
      <c r="V42" s="58"/>
      <c r="W42" s="49">
        <f t="shared" si="4"/>
        <v>0.0743792520139068</v>
      </c>
      <c r="X42" s="50">
        <f t="shared" si="5"/>
        <v>0.592785877452298</v>
      </c>
    </row>
    <row r="43" s="1" customFormat="true" ht="29" customHeight="true" spans="1:24">
      <c r="A43" s="19" t="s">
        <v>799</v>
      </c>
      <c r="B43" s="29">
        <v>7.7234</v>
      </c>
      <c r="C43" s="32">
        <f t="shared" si="1"/>
        <v>53.604</v>
      </c>
      <c r="D43" s="29">
        <v>1</v>
      </c>
      <c r="E43" s="32">
        <v>0</v>
      </c>
      <c r="F43" s="29">
        <v>20.324</v>
      </c>
      <c r="G43" s="29">
        <v>32.28</v>
      </c>
      <c r="H43" s="29">
        <v>0</v>
      </c>
      <c r="I43" s="32">
        <f t="shared" si="2"/>
        <v>35.0804</v>
      </c>
      <c r="J43" s="29">
        <v>27.4833</v>
      </c>
      <c r="K43" s="29">
        <v>5.2758</v>
      </c>
      <c r="L43" s="29">
        <v>1.71</v>
      </c>
      <c r="M43" s="29">
        <v>0</v>
      </c>
      <c r="N43" s="29">
        <v>0.4917</v>
      </c>
      <c r="O43" s="29">
        <v>0</v>
      </c>
      <c r="P43" s="29">
        <v>0</v>
      </c>
      <c r="Q43" s="29">
        <v>0.1196</v>
      </c>
      <c r="R43" s="32">
        <v>0</v>
      </c>
      <c r="S43" s="32">
        <v>0</v>
      </c>
      <c r="T43" s="29">
        <f t="shared" si="6"/>
        <v>26.247</v>
      </c>
      <c r="U43" s="57"/>
      <c r="V43" s="58"/>
      <c r="W43" s="59">
        <f t="shared" si="4"/>
        <v>0.0285059463404066</v>
      </c>
      <c r="X43" s="50">
        <f t="shared" si="5"/>
        <v>0.572018380038939</v>
      </c>
    </row>
    <row r="44" s="7" customFormat="true" ht="29" customHeight="true" spans="1:24">
      <c r="A44" s="20" t="s">
        <v>663</v>
      </c>
      <c r="B44" s="26">
        <f t="shared" ref="B44:H44" si="14">SUM(B45:B52)</f>
        <v>2386.51124</v>
      </c>
      <c r="C44" s="26">
        <f t="shared" si="1"/>
        <v>68646.0144</v>
      </c>
      <c r="D44" s="26">
        <f t="shared" si="14"/>
        <v>13801</v>
      </c>
      <c r="E44" s="26">
        <f t="shared" si="14"/>
        <v>40857</v>
      </c>
      <c r="F44" s="26">
        <f t="shared" si="14"/>
        <v>5252.1</v>
      </c>
      <c r="G44" s="26">
        <f t="shared" si="14"/>
        <v>8322.1654</v>
      </c>
      <c r="H44" s="26">
        <f t="shared" si="14"/>
        <v>413.749</v>
      </c>
      <c r="I44" s="27">
        <f t="shared" si="2"/>
        <v>51680.468563</v>
      </c>
      <c r="J44" s="26">
        <f t="shared" ref="J44:S44" si="15">SUM(J45:J52)</f>
        <v>44372.6705</v>
      </c>
      <c r="K44" s="26">
        <f t="shared" si="15"/>
        <v>4834.818902</v>
      </c>
      <c r="L44" s="26">
        <f t="shared" si="15"/>
        <v>607.8966</v>
      </c>
      <c r="M44" s="26">
        <f t="shared" si="15"/>
        <v>241.843417</v>
      </c>
      <c r="N44" s="26">
        <f t="shared" si="15"/>
        <v>393.2249</v>
      </c>
      <c r="O44" s="26">
        <f t="shared" si="15"/>
        <v>1085.580543</v>
      </c>
      <c r="P44" s="26">
        <f t="shared" si="15"/>
        <v>140.833701</v>
      </c>
      <c r="Q44" s="26">
        <f t="shared" si="15"/>
        <v>3.6</v>
      </c>
      <c r="R44" s="26">
        <f t="shared" si="15"/>
        <v>0</v>
      </c>
      <c r="S44" s="26">
        <f t="shared" si="15"/>
        <v>0</v>
      </c>
      <c r="T44" s="27">
        <f t="shared" si="6"/>
        <v>19352.057077</v>
      </c>
      <c r="U44" s="43"/>
      <c r="V44" s="53"/>
      <c r="W44" s="59">
        <f t="shared" si="4"/>
        <v>1.05761425002117</v>
      </c>
      <c r="X44" s="50">
        <f t="shared" si="5"/>
        <v>0.727560622367869</v>
      </c>
    </row>
    <row r="45" s="1" customFormat="true" ht="29" customHeight="true" spans="1:29">
      <c r="A45" s="19" t="s">
        <v>800</v>
      </c>
      <c r="B45" s="32">
        <v>101.89</v>
      </c>
      <c r="C45" s="32">
        <f t="shared" si="1"/>
        <v>690</v>
      </c>
      <c r="D45" s="32">
        <v>119</v>
      </c>
      <c r="E45" s="32">
        <v>354</v>
      </c>
      <c r="F45" s="32">
        <v>217</v>
      </c>
      <c r="G45" s="32">
        <v>0</v>
      </c>
      <c r="H45" s="32">
        <v>0</v>
      </c>
      <c r="I45" s="29">
        <f t="shared" si="2"/>
        <v>467.27</v>
      </c>
      <c r="J45" s="32">
        <v>0</v>
      </c>
      <c r="K45" s="32">
        <v>88.77</v>
      </c>
      <c r="L45" s="32">
        <v>53.41</v>
      </c>
      <c r="M45" s="32">
        <v>188.59</v>
      </c>
      <c r="N45" s="32">
        <v>0</v>
      </c>
      <c r="O45" s="32">
        <v>136.5</v>
      </c>
      <c r="P45" s="32">
        <v>0</v>
      </c>
      <c r="Q45" s="32">
        <v>0</v>
      </c>
      <c r="R45" s="29">
        <v>0</v>
      </c>
      <c r="S45" s="29">
        <v>0</v>
      </c>
      <c r="T45" s="29">
        <f t="shared" si="6"/>
        <v>324.62</v>
      </c>
      <c r="U45" s="57"/>
      <c r="V45" s="58"/>
      <c r="W45" s="59">
        <f t="shared" si="4"/>
        <v>1.01226271748668</v>
      </c>
      <c r="X45" s="50">
        <f t="shared" si="5"/>
        <v>0.590069327810681</v>
      </c>
      <c r="AC45" s="1">
        <v>324.62</v>
      </c>
    </row>
    <row r="46" s="1" customFormat="true" ht="29" customHeight="true" spans="1:29">
      <c r="A46" s="19" t="s">
        <v>601</v>
      </c>
      <c r="B46" s="29">
        <v>0</v>
      </c>
      <c r="C46" s="32">
        <f t="shared" si="1"/>
        <v>10485.43</v>
      </c>
      <c r="D46" s="29">
        <v>1312</v>
      </c>
      <c r="E46" s="29">
        <v>3896</v>
      </c>
      <c r="F46" s="29">
        <v>1851.8</v>
      </c>
      <c r="G46" s="29">
        <v>3425.63</v>
      </c>
      <c r="H46" s="29">
        <v>0</v>
      </c>
      <c r="I46" s="29">
        <f t="shared" si="2"/>
        <v>7373.2923</v>
      </c>
      <c r="J46" s="29">
        <v>6638.8631</v>
      </c>
      <c r="K46" s="29">
        <v>424.36</v>
      </c>
      <c r="L46" s="29">
        <v>95.8115</v>
      </c>
      <c r="M46" s="29">
        <v>0</v>
      </c>
      <c r="N46" s="29">
        <v>128.62</v>
      </c>
      <c r="O46" s="29">
        <v>85.6377</v>
      </c>
      <c r="P46" s="29">
        <v>0</v>
      </c>
      <c r="Q46" s="29">
        <v>0</v>
      </c>
      <c r="R46" s="29">
        <v>0</v>
      </c>
      <c r="S46" s="29">
        <v>0</v>
      </c>
      <c r="T46" s="29">
        <f t="shared" si="6"/>
        <v>3112.1377</v>
      </c>
      <c r="U46" s="57"/>
      <c r="V46" s="58"/>
      <c r="W46" s="59">
        <f t="shared" si="4"/>
        <v>0.706333044737695</v>
      </c>
      <c r="X46" s="50">
        <f t="shared" si="5"/>
        <v>0.703194079784997</v>
      </c>
      <c r="Y46" s="1">
        <v>485.0094</v>
      </c>
      <c r="AC46" s="1">
        <v>3112.1377</v>
      </c>
    </row>
    <row r="47" s="1" customFormat="true" ht="29" customHeight="true" spans="1:29">
      <c r="A47" s="19" t="s">
        <v>602</v>
      </c>
      <c r="B47" s="29">
        <v>0</v>
      </c>
      <c r="C47" s="32">
        <f t="shared" si="1"/>
        <v>2329.9</v>
      </c>
      <c r="D47" s="29">
        <v>436</v>
      </c>
      <c r="E47" s="29">
        <v>1295</v>
      </c>
      <c r="F47" s="29">
        <v>375.9</v>
      </c>
      <c r="G47" s="34">
        <v>223</v>
      </c>
      <c r="H47" s="34">
        <v>0</v>
      </c>
      <c r="I47" s="29">
        <f t="shared" si="2"/>
        <v>2020.893601</v>
      </c>
      <c r="J47" s="34">
        <v>1881.6085</v>
      </c>
      <c r="K47" s="34">
        <v>56.3996</v>
      </c>
      <c r="L47" s="34">
        <v>13.17</v>
      </c>
      <c r="M47" s="34">
        <v>0</v>
      </c>
      <c r="N47" s="40">
        <v>35.6574</v>
      </c>
      <c r="O47" s="34">
        <v>34.058101</v>
      </c>
      <c r="P47" s="34">
        <v>0</v>
      </c>
      <c r="Q47" s="34">
        <v>0</v>
      </c>
      <c r="R47" s="29">
        <v>0</v>
      </c>
      <c r="S47" s="29">
        <v>0</v>
      </c>
      <c r="T47" s="29">
        <f t="shared" si="6"/>
        <v>309.006399</v>
      </c>
      <c r="U47" s="57"/>
      <c r="V47" s="58"/>
      <c r="W47" s="59">
        <f t="shared" si="4"/>
        <v>0.856551774493941</v>
      </c>
      <c r="X47" s="50">
        <f t="shared" si="5"/>
        <v>0.867373535774068</v>
      </c>
      <c r="Y47" s="1">
        <v>47.9159</v>
      </c>
      <c r="AC47" s="1">
        <v>265.006399</v>
      </c>
    </row>
    <row r="48" s="1" customFormat="true" ht="29" customHeight="true" spans="1:29">
      <c r="A48" s="19" t="s">
        <v>603</v>
      </c>
      <c r="B48" s="29">
        <v>8.1014</v>
      </c>
      <c r="C48" s="32">
        <f t="shared" si="1"/>
        <v>4625.93</v>
      </c>
      <c r="D48" s="29">
        <v>644</v>
      </c>
      <c r="E48" s="29">
        <v>1914</v>
      </c>
      <c r="F48" s="29">
        <v>784.4</v>
      </c>
      <c r="G48" s="29">
        <v>1283.53</v>
      </c>
      <c r="H48" s="29">
        <v>0</v>
      </c>
      <c r="I48" s="29">
        <f t="shared" si="2"/>
        <v>3509.0549</v>
      </c>
      <c r="J48" s="29">
        <v>3108.5647</v>
      </c>
      <c r="K48" s="29">
        <v>315.7016</v>
      </c>
      <c r="L48" s="29">
        <v>50.1188</v>
      </c>
      <c r="M48" s="29">
        <v>0</v>
      </c>
      <c r="N48" s="29">
        <v>5.3572</v>
      </c>
      <c r="O48" s="29">
        <v>29.3126</v>
      </c>
      <c r="P48" s="29">
        <v>0</v>
      </c>
      <c r="Q48" s="29">
        <v>0</v>
      </c>
      <c r="R48" s="29">
        <v>0</v>
      </c>
      <c r="S48" s="29">
        <v>0</v>
      </c>
      <c r="T48" s="29">
        <f t="shared" si="6"/>
        <v>1124.9765</v>
      </c>
      <c r="U48" s="57"/>
      <c r="V48" s="58"/>
      <c r="W48" s="59">
        <f t="shared" si="4"/>
        <v>0.72897121102323</v>
      </c>
      <c r="X48" s="50">
        <f t="shared" si="5"/>
        <v>0.757235891841389</v>
      </c>
      <c r="Y48" s="1">
        <v>191.7633</v>
      </c>
      <c r="AC48" s="1">
        <v>1117.3765</v>
      </c>
    </row>
    <row r="49" s="1" customFormat="true" ht="29" customHeight="true" spans="1:29">
      <c r="A49" s="19" t="s">
        <v>604</v>
      </c>
      <c r="B49" s="34">
        <v>102.337060999999</v>
      </c>
      <c r="C49" s="32">
        <f t="shared" si="1"/>
        <v>8354.9</v>
      </c>
      <c r="D49" s="34">
        <v>1691</v>
      </c>
      <c r="E49" s="34">
        <v>5008</v>
      </c>
      <c r="F49" s="34">
        <v>355.9</v>
      </c>
      <c r="G49" s="34">
        <v>1300</v>
      </c>
      <c r="H49" s="34">
        <v>0</v>
      </c>
      <c r="I49" s="29">
        <f t="shared" si="2"/>
        <v>6068.306306</v>
      </c>
      <c r="J49" s="40">
        <v>5378.3627</v>
      </c>
      <c r="K49" s="40">
        <v>382.258402</v>
      </c>
      <c r="L49" s="40">
        <v>35.7656</v>
      </c>
      <c r="M49" s="40">
        <v>31.391081</v>
      </c>
      <c r="N49" s="40">
        <v>29.0734</v>
      </c>
      <c r="O49" s="40">
        <v>128.063542</v>
      </c>
      <c r="P49" s="40">
        <v>83.391581</v>
      </c>
      <c r="Q49" s="34">
        <v>0</v>
      </c>
      <c r="R49" s="29">
        <v>0</v>
      </c>
      <c r="S49" s="29">
        <v>0</v>
      </c>
      <c r="T49" s="29">
        <f t="shared" si="6"/>
        <v>2388.930755</v>
      </c>
      <c r="U49" s="57"/>
      <c r="V49" s="58"/>
      <c r="W49" s="59">
        <f t="shared" si="4"/>
        <v>1.10393240917592</v>
      </c>
      <c r="X49" s="50">
        <f t="shared" si="5"/>
        <v>0.717528226089771</v>
      </c>
      <c r="Y49" s="1">
        <v>286.023981</v>
      </c>
      <c r="AC49" s="1">
        <v>2353.130755</v>
      </c>
    </row>
    <row r="50" s="1" customFormat="true" ht="29" customHeight="true" spans="1:29">
      <c r="A50" s="35" t="s">
        <v>605</v>
      </c>
      <c r="B50" s="29">
        <v>2153.204979</v>
      </c>
      <c r="C50" s="32">
        <f t="shared" si="1"/>
        <v>21697.2149</v>
      </c>
      <c r="D50" s="29">
        <v>4856</v>
      </c>
      <c r="E50" s="29">
        <v>14357</v>
      </c>
      <c r="F50" s="29">
        <v>1012.5</v>
      </c>
      <c r="G50" s="29">
        <v>1471.7149</v>
      </c>
      <c r="H50" s="29">
        <v>0</v>
      </c>
      <c r="I50" s="29">
        <f t="shared" si="2"/>
        <v>16414.832756</v>
      </c>
      <c r="J50" s="29">
        <v>13304.2213</v>
      </c>
      <c r="K50" s="29">
        <v>2348.3481</v>
      </c>
      <c r="L50" s="32">
        <v>243.6788</v>
      </c>
      <c r="M50" s="29">
        <v>21.862336</v>
      </c>
      <c r="N50" s="29">
        <v>113.0013</v>
      </c>
      <c r="O50" s="29">
        <v>326.2788</v>
      </c>
      <c r="P50" s="29">
        <v>57.44212</v>
      </c>
      <c r="Q50" s="29">
        <v>0</v>
      </c>
      <c r="R50" s="29">
        <v>0</v>
      </c>
      <c r="S50" s="29">
        <v>0</v>
      </c>
      <c r="T50" s="29">
        <f t="shared" si="6"/>
        <v>7435.587123</v>
      </c>
      <c r="U50" s="57"/>
      <c r="V50" s="58"/>
      <c r="W50" s="59">
        <f t="shared" si="4"/>
        <v>1.17046577845743</v>
      </c>
      <c r="X50" s="50">
        <f t="shared" si="5"/>
        <v>0.68824082927165</v>
      </c>
      <c r="Y50" s="1">
        <v>1471.6305</v>
      </c>
      <c r="AC50" s="1">
        <v>7388.487123</v>
      </c>
    </row>
    <row r="51" s="1" customFormat="true" ht="29" customHeight="true" spans="1:29">
      <c r="A51" s="19" t="s">
        <v>606</v>
      </c>
      <c r="B51" s="29">
        <v>20.9778</v>
      </c>
      <c r="C51" s="32">
        <f t="shared" si="1"/>
        <v>18921.6395</v>
      </c>
      <c r="D51" s="29">
        <v>4483</v>
      </c>
      <c r="E51" s="29">
        <v>13261</v>
      </c>
      <c r="F51" s="29">
        <v>572.6</v>
      </c>
      <c r="G51" s="29">
        <v>191.2905</v>
      </c>
      <c r="H51" s="29">
        <v>413.749</v>
      </c>
      <c r="I51" s="29">
        <f t="shared" si="2"/>
        <v>14767.9187</v>
      </c>
      <c r="J51" s="32">
        <v>13172.3802</v>
      </c>
      <c r="K51" s="29">
        <v>1126.2312</v>
      </c>
      <c r="L51" s="29">
        <v>99.7819</v>
      </c>
      <c r="M51" s="29">
        <v>0</v>
      </c>
      <c r="N51" s="29">
        <v>48.3156</v>
      </c>
      <c r="O51" s="29">
        <v>317.6098</v>
      </c>
      <c r="P51" s="29">
        <v>0</v>
      </c>
      <c r="Q51" s="29">
        <v>3.6</v>
      </c>
      <c r="R51" s="29">
        <v>0</v>
      </c>
      <c r="S51" s="29">
        <v>0</v>
      </c>
      <c r="T51" s="29">
        <f t="shared" si="6"/>
        <v>4174.6986</v>
      </c>
      <c r="U51" s="57"/>
      <c r="V51" s="58"/>
      <c r="W51" s="59">
        <f t="shared" si="4"/>
        <v>1.20152340762819</v>
      </c>
      <c r="X51" s="50">
        <f t="shared" si="5"/>
        <v>0.779613422269794</v>
      </c>
      <c r="Y51" s="1">
        <v>191.2905</v>
      </c>
      <c r="Z51" s="1">
        <v>413.749</v>
      </c>
      <c r="AC51" s="1">
        <v>3408.451725</v>
      </c>
    </row>
    <row r="52" s="1" customFormat="true" ht="29" customHeight="true" spans="1:29">
      <c r="A52" s="19" t="s">
        <v>216</v>
      </c>
      <c r="B52" s="29">
        <v>0</v>
      </c>
      <c r="C52" s="32">
        <f t="shared" si="1"/>
        <v>1541</v>
      </c>
      <c r="D52" s="29">
        <v>260</v>
      </c>
      <c r="E52" s="29">
        <v>772</v>
      </c>
      <c r="F52" s="29">
        <v>82</v>
      </c>
      <c r="G52" s="29">
        <v>427</v>
      </c>
      <c r="H52" s="29">
        <v>0</v>
      </c>
      <c r="I52" s="29">
        <f t="shared" si="2"/>
        <v>1058.9</v>
      </c>
      <c r="J52" s="29">
        <v>888.67</v>
      </c>
      <c r="K52" s="29">
        <v>92.75</v>
      </c>
      <c r="L52" s="29">
        <v>16.16</v>
      </c>
      <c r="M52" s="29">
        <v>0</v>
      </c>
      <c r="N52" s="29">
        <v>33.2</v>
      </c>
      <c r="O52" s="29">
        <v>28.12</v>
      </c>
      <c r="P52" s="29">
        <v>0</v>
      </c>
      <c r="Q52" s="29">
        <v>0</v>
      </c>
      <c r="R52" s="29">
        <v>0</v>
      </c>
      <c r="S52" s="29">
        <v>0</v>
      </c>
      <c r="T52" s="29">
        <f t="shared" si="6"/>
        <v>482.1</v>
      </c>
      <c r="U52" s="57"/>
      <c r="V52" s="58"/>
      <c r="W52" s="59">
        <f t="shared" si="4"/>
        <v>0.974596279157616</v>
      </c>
      <c r="X52" s="50">
        <f t="shared" si="5"/>
        <v>0.687151200519143</v>
      </c>
      <c r="Y52" s="1">
        <v>238.67</v>
      </c>
      <c r="AC52" s="1">
        <v>482.1</v>
      </c>
    </row>
    <row r="53" s="7" customFormat="true" ht="29" customHeight="true" spans="1:24">
      <c r="A53" s="15" t="s">
        <v>691</v>
      </c>
      <c r="B53" s="36">
        <f t="shared" ref="B53:H53" si="16">SUM(B54:B59)</f>
        <v>0</v>
      </c>
      <c r="C53" s="36">
        <f t="shared" si="1"/>
        <v>37572.3544</v>
      </c>
      <c r="D53" s="36">
        <f t="shared" si="16"/>
        <v>2124</v>
      </c>
      <c r="E53" s="36">
        <f t="shared" si="16"/>
        <v>0</v>
      </c>
      <c r="F53" s="36">
        <f t="shared" si="16"/>
        <v>327.79</v>
      </c>
      <c r="G53" s="36">
        <f t="shared" si="16"/>
        <v>15659.3056</v>
      </c>
      <c r="H53" s="36">
        <f t="shared" si="16"/>
        <v>19461.2588</v>
      </c>
      <c r="I53" s="43">
        <f t="shared" si="2"/>
        <v>25148.278699</v>
      </c>
      <c r="J53" s="36">
        <f t="shared" ref="J53:S53" si="17">SUM(J54:J59)</f>
        <v>10661.6613</v>
      </c>
      <c r="K53" s="36">
        <f t="shared" si="17"/>
        <v>7378.4293</v>
      </c>
      <c r="L53" s="36">
        <f t="shared" si="17"/>
        <v>2522.87911</v>
      </c>
      <c r="M53" s="36">
        <f t="shared" si="17"/>
        <v>1744.33</v>
      </c>
      <c r="N53" s="36">
        <f t="shared" si="17"/>
        <v>86.213889</v>
      </c>
      <c r="O53" s="36">
        <f t="shared" si="17"/>
        <v>1558.34</v>
      </c>
      <c r="P53" s="36">
        <f t="shared" si="17"/>
        <v>209.67</v>
      </c>
      <c r="Q53" s="36">
        <f t="shared" si="17"/>
        <v>986.7551</v>
      </c>
      <c r="R53" s="36">
        <f t="shared" si="17"/>
        <v>371.2</v>
      </c>
      <c r="S53" s="36">
        <f t="shared" si="17"/>
        <v>0</v>
      </c>
      <c r="T53" s="43">
        <f t="shared" si="6"/>
        <v>12052.875701</v>
      </c>
      <c r="U53" s="43"/>
      <c r="V53" s="53"/>
      <c r="W53" s="49">
        <f t="shared" si="4"/>
        <v>0.084459060813751</v>
      </c>
      <c r="X53" s="50">
        <f t="shared" si="5"/>
        <v>0.669329327389715</v>
      </c>
    </row>
    <row r="54" s="1" customFormat="true" ht="29" customHeight="true" spans="1:24">
      <c r="A54" s="19" t="s">
        <v>793</v>
      </c>
      <c r="B54" s="32">
        <v>0</v>
      </c>
      <c r="C54" s="37">
        <f t="shared" si="1"/>
        <v>363.79</v>
      </c>
      <c r="D54" s="32">
        <v>36</v>
      </c>
      <c r="E54" s="32">
        <v>0</v>
      </c>
      <c r="F54" s="32">
        <v>327.79</v>
      </c>
      <c r="G54" s="32">
        <v>0</v>
      </c>
      <c r="H54" s="32">
        <v>0</v>
      </c>
      <c r="I54" s="44">
        <f t="shared" si="2"/>
        <v>297.63</v>
      </c>
      <c r="J54" s="32">
        <v>0</v>
      </c>
      <c r="K54" s="32">
        <v>0</v>
      </c>
      <c r="L54" s="32">
        <v>0</v>
      </c>
      <c r="M54" s="32">
        <v>145.52</v>
      </c>
      <c r="N54" s="32">
        <v>0</v>
      </c>
      <c r="O54" s="32">
        <v>148.7</v>
      </c>
      <c r="P54" s="32">
        <v>0</v>
      </c>
      <c r="Q54" s="32">
        <v>3.41</v>
      </c>
      <c r="R54" s="32">
        <v>0</v>
      </c>
      <c r="S54" s="32">
        <v>0</v>
      </c>
      <c r="T54" s="44">
        <f t="shared" si="6"/>
        <v>66.16</v>
      </c>
      <c r="U54" s="44"/>
      <c r="V54" s="54"/>
      <c r="W54" s="49">
        <f t="shared" si="4"/>
        <v>0.120955548835803</v>
      </c>
      <c r="X54" s="50">
        <f t="shared" si="5"/>
        <v>0.818136837186289</v>
      </c>
    </row>
    <row r="55" s="1" customFormat="true" ht="29" customHeight="true" spans="1:24">
      <c r="A55" s="19" t="s">
        <v>171</v>
      </c>
      <c r="B55" s="32">
        <v>0</v>
      </c>
      <c r="C55" s="37">
        <f t="shared" si="1"/>
        <v>4260.41</v>
      </c>
      <c r="D55" s="32">
        <v>262</v>
      </c>
      <c r="E55" s="32">
        <v>0</v>
      </c>
      <c r="F55" s="32">
        <v>0</v>
      </c>
      <c r="G55" s="32">
        <v>3751.48</v>
      </c>
      <c r="H55" s="32">
        <v>246.93</v>
      </c>
      <c r="I55" s="44">
        <f t="shared" si="2"/>
        <v>3008.1237</v>
      </c>
      <c r="J55" s="32">
        <v>1228.64</v>
      </c>
      <c r="K55" s="32">
        <v>805.1</v>
      </c>
      <c r="L55" s="32">
        <v>274.82</v>
      </c>
      <c r="M55" s="32">
        <v>378.81</v>
      </c>
      <c r="N55" s="32">
        <v>18.27</v>
      </c>
      <c r="O55" s="32">
        <v>75.8012</v>
      </c>
      <c r="P55" s="32">
        <v>76.68</v>
      </c>
      <c r="Q55" s="32">
        <v>150.0025</v>
      </c>
      <c r="R55" s="32">
        <v>0</v>
      </c>
      <c r="S55" s="32">
        <v>0</v>
      </c>
      <c r="T55" s="44">
        <f t="shared" si="6"/>
        <v>1252.2863</v>
      </c>
      <c r="U55" s="44"/>
      <c r="V55" s="54"/>
      <c r="W55" s="49">
        <f t="shared" si="4"/>
        <v>0.0870974820616586</v>
      </c>
      <c r="X55" s="50">
        <f t="shared" si="5"/>
        <v>0.706064369391678</v>
      </c>
    </row>
    <row r="56" s="1" customFormat="true" ht="29" customHeight="true" spans="1:24">
      <c r="A56" s="19" t="s">
        <v>172</v>
      </c>
      <c r="B56" s="32">
        <v>0</v>
      </c>
      <c r="C56" s="37">
        <f t="shared" si="1"/>
        <v>9958.5628</v>
      </c>
      <c r="D56" s="32">
        <v>630</v>
      </c>
      <c r="E56" s="32">
        <v>0</v>
      </c>
      <c r="F56" s="32">
        <v>0</v>
      </c>
      <c r="G56" s="32">
        <v>1107.64</v>
      </c>
      <c r="H56" s="32">
        <v>8220.9228</v>
      </c>
      <c r="I56" s="44">
        <f t="shared" si="2"/>
        <v>6245.500499</v>
      </c>
      <c r="J56" s="32">
        <v>2407.3813</v>
      </c>
      <c r="K56" s="32">
        <v>1504.7493</v>
      </c>
      <c r="L56" s="32">
        <v>606.14911</v>
      </c>
      <c r="M56" s="32">
        <v>1015.36</v>
      </c>
      <c r="N56" s="32">
        <v>10.643889</v>
      </c>
      <c r="O56" s="32">
        <v>562.56</v>
      </c>
      <c r="P56" s="32">
        <v>16.5</v>
      </c>
      <c r="Q56" s="32">
        <v>122.1569</v>
      </c>
      <c r="R56" s="32">
        <v>340.5</v>
      </c>
      <c r="S56" s="32">
        <v>0</v>
      </c>
      <c r="T56" s="44">
        <f t="shared" si="6"/>
        <v>3372.562301</v>
      </c>
      <c r="U56" s="44"/>
      <c r="V56" s="54"/>
      <c r="W56" s="49">
        <f t="shared" si="4"/>
        <v>0.100872620232898</v>
      </c>
      <c r="X56" s="50">
        <f t="shared" si="5"/>
        <v>0.627148778837846</v>
      </c>
    </row>
    <row r="57" s="1" customFormat="true" ht="29" customHeight="true" spans="1:24">
      <c r="A57" s="19" t="s">
        <v>173</v>
      </c>
      <c r="B57" s="32">
        <v>0</v>
      </c>
      <c r="C57" s="37">
        <f t="shared" si="1"/>
        <v>11786.83</v>
      </c>
      <c r="D57" s="32">
        <v>579</v>
      </c>
      <c r="E57" s="32">
        <v>0</v>
      </c>
      <c r="F57" s="32">
        <v>0</v>
      </c>
      <c r="G57" s="32">
        <v>5831.11</v>
      </c>
      <c r="H57" s="32">
        <v>5376.72</v>
      </c>
      <c r="I57" s="44">
        <f t="shared" si="2"/>
        <v>8345.9722</v>
      </c>
      <c r="J57" s="32">
        <v>3912.72</v>
      </c>
      <c r="K57" s="32">
        <v>2384.45</v>
      </c>
      <c r="L57" s="32">
        <v>916.69</v>
      </c>
      <c r="M57" s="32">
        <v>45.91</v>
      </c>
      <c r="N57" s="32">
        <v>49.27</v>
      </c>
      <c r="O57" s="32">
        <v>379.68</v>
      </c>
      <c r="P57" s="32">
        <v>102.09</v>
      </c>
      <c r="Q57" s="32">
        <v>555.1622</v>
      </c>
      <c r="R57" s="32">
        <v>30.7</v>
      </c>
      <c r="S57" s="32">
        <v>0</v>
      </c>
      <c r="T57" s="44">
        <f t="shared" si="6"/>
        <v>3410.1578</v>
      </c>
      <c r="U57" s="44"/>
      <c r="V57" s="54"/>
      <c r="W57" s="49">
        <f t="shared" si="4"/>
        <v>0.0693747817659877</v>
      </c>
      <c r="X57" s="50">
        <f t="shared" si="5"/>
        <v>0.708076064556798</v>
      </c>
    </row>
    <row r="58" s="1" customFormat="true" ht="29" customHeight="true" spans="1:24">
      <c r="A58" s="19" t="s">
        <v>174</v>
      </c>
      <c r="B58" s="32">
        <v>0</v>
      </c>
      <c r="C58" s="37">
        <f t="shared" si="1"/>
        <v>5169.37</v>
      </c>
      <c r="D58" s="32">
        <v>309</v>
      </c>
      <c r="E58" s="32">
        <v>0</v>
      </c>
      <c r="F58" s="32">
        <v>0</v>
      </c>
      <c r="G58" s="32">
        <v>1807.954</v>
      </c>
      <c r="H58" s="32">
        <v>3052.416</v>
      </c>
      <c r="I58" s="44">
        <f t="shared" si="2"/>
        <v>3571.7434</v>
      </c>
      <c r="J58" s="32">
        <v>1591.93</v>
      </c>
      <c r="K58" s="32">
        <v>1396.2</v>
      </c>
      <c r="L58" s="32">
        <v>328.58</v>
      </c>
      <c r="M58" s="32">
        <v>47.57</v>
      </c>
      <c r="N58" s="32">
        <v>1.42</v>
      </c>
      <c r="O58" s="32">
        <v>189.0384</v>
      </c>
      <c r="P58" s="32">
        <v>14.4</v>
      </c>
      <c r="Q58" s="32">
        <v>2.605</v>
      </c>
      <c r="R58" s="32">
        <v>0</v>
      </c>
      <c r="S58" s="32">
        <v>0</v>
      </c>
      <c r="T58" s="44">
        <f t="shared" si="6"/>
        <v>1597.6266</v>
      </c>
      <c r="U58" s="44"/>
      <c r="V58" s="54"/>
      <c r="W58" s="49">
        <f t="shared" si="4"/>
        <v>0.0865123737612282</v>
      </c>
      <c r="X58" s="50">
        <f t="shared" si="5"/>
        <v>0.690943654642635</v>
      </c>
    </row>
    <row r="59" s="1" customFormat="true" ht="29" customHeight="true" spans="1:24">
      <c r="A59" s="19" t="s">
        <v>175</v>
      </c>
      <c r="B59" s="32">
        <v>0</v>
      </c>
      <c r="C59" s="37">
        <f t="shared" si="1"/>
        <v>6033.3916</v>
      </c>
      <c r="D59" s="32">
        <v>308</v>
      </c>
      <c r="E59" s="32">
        <v>0</v>
      </c>
      <c r="F59" s="32">
        <v>0</v>
      </c>
      <c r="G59" s="32">
        <v>3161.1216</v>
      </c>
      <c r="H59" s="32">
        <v>2564.27</v>
      </c>
      <c r="I59" s="44">
        <f t="shared" si="2"/>
        <v>3679.3089</v>
      </c>
      <c r="J59" s="32">
        <v>1520.99</v>
      </c>
      <c r="K59" s="32">
        <v>1287.93</v>
      </c>
      <c r="L59" s="32">
        <v>396.64</v>
      </c>
      <c r="M59" s="32">
        <v>111.16</v>
      </c>
      <c r="N59" s="32">
        <v>6.61</v>
      </c>
      <c r="O59" s="32">
        <v>202.5604</v>
      </c>
      <c r="P59" s="32">
        <v>0</v>
      </c>
      <c r="Q59" s="32">
        <v>153.4185</v>
      </c>
      <c r="R59" s="32">
        <v>0</v>
      </c>
      <c r="S59" s="32">
        <v>0</v>
      </c>
      <c r="T59" s="44">
        <f t="shared" si="6"/>
        <v>2354.0827</v>
      </c>
      <c r="U59" s="44"/>
      <c r="V59" s="54"/>
      <c r="W59" s="49">
        <f t="shared" si="4"/>
        <v>0.0837113730787866</v>
      </c>
      <c r="X59" s="50">
        <f t="shared" si="5"/>
        <v>0.609824315066836</v>
      </c>
    </row>
    <row r="60" s="7" customFormat="true" ht="29" customHeight="true" spans="1:24">
      <c r="A60" s="30" t="s">
        <v>664</v>
      </c>
      <c r="B60" s="26">
        <f t="shared" ref="B60:H60" si="18">SUM(B61:B74)</f>
        <v>1371.576195</v>
      </c>
      <c r="C60" s="26">
        <f t="shared" si="1"/>
        <v>53864.0872</v>
      </c>
      <c r="D60" s="26">
        <f t="shared" si="18"/>
        <v>8672</v>
      </c>
      <c r="E60" s="26">
        <f t="shared" si="18"/>
        <v>25858</v>
      </c>
      <c r="F60" s="26">
        <f t="shared" si="18"/>
        <v>4035</v>
      </c>
      <c r="G60" s="26">
        <f t="shared" si="18"/>
        <v>15299.0872</v>
      </c>
      <c r="H60" s="26">
        <f t="shared" si="18"/>
        <v>0</v>
      </c>
      <c r="I60" s="27">
        <f t="shared" si="2"/>
        <v>34800.923872</v>
      </c>
      <c r="J60" s="26">
        <f t="shared" ref="J60:S60" si="19">SUM(J61:J74)</f>
        <v>23068.719</v>
      </c>
      <c r="K60" s="26">
        <f t="shared" si="19"/>
        <v>7338.9628</v>
      </c>
      <c r="L60" s="26">
        <f t="shared" si="19"/>
        <v>1880.892824</v>
      </c>
      <c r="M60" s="26">
        <f t="shared" si="19"/>
        <v>93.085705</v>
      </c>
      <c r="N60" s="26">
        <f t="shared" si="19"/>
        <v>496.6044</v>
      </c>
      <c r="O60" s="26">
        <f t="shared" si="19"/>
        <v>1363.772143</v>
      </c>
      <c r="P60" s="26">
        <f t="shared" si="19"/>
        <v>185.89</v>
      </c>
      <c r="Q60" s="26">
        <f t="shared" si="19"/>
        <v>372.997</v>
      </c>
      <c r="R60" s="26">
        <f t="shared" si="19"/>
        <v>0</v>
      </c>
      <c r="S60" s="26">
        <f t="shared" si="19"/>
        <v>0</v>
      </c>
      <c r="T60" s="27">
        <f t="shared" si="6"/>
        <v>20434.739523</v>
      </c>
      <c r="U60" s="60"/>
      <c r="V60" s="61"/>
      <c r="W60" s="49">
        <f t="shared" si="4"/>
        <v>0.992215037939899</v>
      </c>
      <c r="X60" s="50">
        <f t="shared" si="5"/>
        <v>0.630044462816214</v>
      </c>
    </row>
    <row r="61" s="1" customFormat="true" ht="29" customHeight="true" spans="1:24">
      <c r="A61" s="19" t="s">
        <v>793</v>
      </c>
      <c r="B61" s="29">
        <v>0</v>
      </c>
      <c r="C61" s="32">
        <f t="shared" si="1"/>
        <v>0</v>
      </c>
      <c r="D61" s="29">
        <v>0</v>
      </c>
      <c r="E61" s="29">
        <v>0</v>
      </c>
      <c r="F61" s="29">
        <v>0</v>
      </c>
      <c r="G61" s="29">
        <v>0</v>
      </c>
      <c r="H61" s="29">
        <v>0</v>
      </c>
      <c r="I61" s="29">
        <f t="shared" si="2"/>
        <v>0</v>
      </c>
      <c r="J61" s="29">
        <v>0</v>
      </c>
      <c r="K61" s="29">
        <v>0</v>
      </c>
      <c r="L61" s="29">
        <v>0</v>
      </c>
      <c r="M61" s="29">
        <v>0</v>
      </c>
      <c r="N61" s="29">
        <v>0</v>
      </c>
      <c r="O61" s="29">
        <v>0</v>
      </c>
      <c r="P61" s="29">
        <v>0</v>
      </c>
      <c r="Q61" s="29">
        <v>0</v>
      </c>
      <c r="R61" s="29">
        <v>0</v>
      </c>
      <c r="S61" s="29">
        <v>0</v>
      </c>
      <c r="T61" s="29">
        <f t="shared" si="6"/>
        <v>0</v>
      </c>
      <c r="U61" s="51"/>
      <c r="V61" s="52"/>
      <c r="W61" s="49">
        <v>0</v>
      </c>
      <c r="X61" s="50">
        <v>0</v>
      </c>
    </row>
    <row r="62" s="1" customFormat="true" ht="29" customHeight="true" spans="1:24">
      <c r="A62" s="19" t="s">
        <v>801</v>
      </c>
      <c r="B62" s="32">
        <v>18.9508</v>
      </c>
      <c r="C62" s="32">
        <f t="shared" si="1"/>
        <v>161</v>
      </c>
      <c r="D62" s="32">
        <v>1</v>
      </c>
      <c r="E62" s="32">
        <v>80</v>
      </c>
      <c r="F62" s="32">
        <v>80</v>
      </c>
      <c r="G62" s="32">
        <v>0</v>
      </c>
      <c r="H62" s="29">
        <v>0</v>
      </c>
      <c r="I62" s="29">
        <f t="shared" si="2"/>
        <v>68.205643</v>
      </c>
      <c r="J62" s="32">
        <v>0</v>
      </c>
      <c r="K62" s="32">
        <v>1</v>
      </c>
      <c r="L62" s="32">
        <v>0</v>
      </c>
      <c r="M62" s="32">
        <v>0</v>
      </c>
      <c r="N62" s="32">
        <v>0</v>
      </c>
      <c r="O62" s="32">
        <v>63.735643</v>
      </c>
      <c r="P62" s="32">
        <v>3.47</v>
      </c>
      <c r="Q62" s="32">
        <v>0</v>
      </c>
      <c r="R62" s="29">
        <v>0</v>
      </c>
      <c r="S62" s="29">
        <v>0</v>
      </c>
      <c r="T62" s="29">
        <f t="shared" si="6"/>
        <v>111.745157</v>
      </c>
      <c r="U62" s="62" t="s">
        <v>818</v>
      </c>
      <c r="V62" s="63"/>
      <c r="W62" s="49">
        <f t="shared" ref="W62:W125" si="20">(D62+E62)/I62</f>
        <v>1.18758502137426</v>
      </c>
      <c r="X62" s="50">
        <f t="shared" ref="X62:X125" si="21">I62/(B62+C62)</f>
        <v>0.379023838738144</v>
      </c>
    </row>
    <row r="63" s="1" customFormat="true" ht="29" customHeight="true" spans="1:24">
      <c r="A63" s="19" t="s">
        <v>794</v>
      </c>
      <c r="B63" s="32">
        <v>66.19</v>
      </c>
      <c r="C63" s="32">
        <f t="shared" si="1"/>
        <v>295</v>
      </c>
      <c r="D63" s="32">
        <v>60</v>
      </c>
      <c r="E63" s="32">
        <v>40</v>
      </c>
      <c r="F63" s="32">
        <v>195</v>
      </c>
      <c r="G63" s="32">
        <v>0</v>
      </c>
      <c r="H63" s="29">
        <v>0</v>
      </c>
      <c r="I63" s="29">
        <f t="shared" si="2"/>
        <v>147.82</v>
      </c>
      <c r="J63" s="32">
        <v>0</v>
      </c>
      <c r="K63" s="32">
        <v>0</v>
      </c>
      <c r="L63" s="32">
        <v>0</v>
      </c>
      <c r="M63" s="32">
        <v>0</v>
      </c>
      <c r="N63" s="32">
        <v>147.82</v>
      </c>
      <c r="O63" s="32">
        <v>0</v>
      </c>
      <c r="P63" s="32">
        <v>0</v>
      </c>
      <c r="Q63" s="32">
        <v>0</v>
      </c>
      <c r="R63" s="29">
        <v>0</v>
      </c>
      <c r="S63" s="29">
        <v>0</v>
      </c>
      <c r="T63" s="29">
        <f t="shared" si="6"/>
        <v>213.37</v>
      </c>
      <c r="U63" s="62"/>
      <c r="V63" s="63"/>
      <c r="W63" s="49">
        <f t="shared" si="20"/>
        <v>0.676498444053579</v>
      </c>
      <c r="X63" s="50">
        <f t="shared" si="21"/>
        <v>0.409258285113098</v>
      </c>
    </row>
    <row r="64" s="1" customFormat="true" ht="29" customHeight="true" spans="1:24">
      <c r="A64" s="19" t="s">
        <v>819</v>
      </c>
      <c r="B64" s="32">
        <v>11.91</v>
      </c>
      <c r="C64" s="32">
        <f t="shared" si="1"/>
        <v>139</v>
      </c>
      <c r="D64" s="32">
        <v>5</v>
      </c>
      <c r="E64" s="32">
        <v>74</v>
      </c>
      <c r="F64" s="32">
        <v>60</v>
      </c>
      <c r="G64" s="32">
        <v>0</v>
      </c>
      <c r="H64" s="29">
        <v>0</v>
      </c>
      <c r="I64" s="29">
        <f t="shared" si="2"/>
        <v>36.46</v>
      </c>
      <c r="J64" s="32">
        <v>0</v>
      </c>
      <c r="K64" s="32">
        <v>0</v>
      </c>
      <c r="L64" s="32">
        <v>0</v>
      </c>
      <c r="M64" s="32">
        <v>0</v>
      </c>
      <c r="N64" s="32">
        <v>31.46</v>
      </c>
      <c r="O64" s="32">
        <v>0</v>
      </c>
      <c r="P64" s="32">
        <v>0</v>
      </c>
      <c r="Q64" s="32">
        <v>5</v>
      </c>
      <c r="R64" s="29">
        <v>0</v>
      </c>
      <c r="S64" s="29">
        <v>0</v>
      </c>
      <c r="T64" s="29">
        <f t="shared" si="6"/>
        <v>114.45</v>
      </c>
      <c r="U64" s="62"/>
      <c r="V64" s="63"/>
      <c r="W64" s="49">
        <f t="shared" si="20"/>
        <v>2.16675809105869</v>
      </c>
      <c r="X64" s="50">
        <f t="shared" si="21"/>
        <v>0.241600954211119</v>
      </c>
    </row>
    <row r="65" s="1" customFormat="true" ht="29" customHeight="true" spans="1:24">
      <c r="A65" s="19" t="s">
        <v>611</v>
      </c>
      <c r="B65" s="40">
        <v>0</v>
      </c>
      <c r="C65" s="32">
        <f t="shared" si="1"/>
        <v>2032.5</v>
      </c>
      <c r="D65" s="40">
        <v>250</v>
      </c>
      <c r="E65" s="40">
        <v>745</v>
      </c>
      <c r="F65" s="40">
        <v>375</v>
      </c>
      <c r="G65" s="40">
        <v>662.5</v>
      </c>
      <c r="H65" s="29">
        <v>0</v>
      </c>
      <c r="I65" s="29">
        <f t="shared" si="2"/>
        <v>1368.0326</v>
      </c>
      <c r="J65" s="40">
        <v>960.2356</v>
      </c>
      <c r="K65" s="40">
        <v>271.35</v>
      </c>
      <c r="L65" s="40">
        <v>56.85</v>
      </c>
      <c r="M65" s="40">
        <v>0</v>
      </c>
      <c r="N65" s="40">
        <v>1.7</v>
      </c>
      <c r="O65" s="40">
        <v>64.486</v>
      </c>
      <c r="P65" s="40">
        <v>0</v>
      </c>
      <c r="Q65" s="40">
        <v>13.411</v>
      </c>
      <c r="R65" s="29">
        <v>0</v>
      </c>
      <c r="S65" s="29">
        <v>0</v>
      </c>
      <c r="T65" s="29">
        <f t="shared" si="6"/>
        <v>664.4674</v>
      </c>
      <c r="U65" s="62"/>
      <c r="V65" s="63"/>
      <c r="W65" s="49">
        <f t="shared" si="20"/>
        <v>0.727321848909156</v>
      </c>
      <c r="X65" s="50">
        <f t="shared" si="21"/>
        <v>0.6730787699877</v>
      </c>
    </row>
    <row r="66" s="1" customFormat="true" ht="29" customHeight="true" spans="1:24">
      <c r="A66" s="19" t="s">
        <v>612</v>
      </c>
      <c r="B66" s="40">
        <v>4.78</v>
      </c>
      <c r="C66" s="32">
        <f t="shared" si="1"/>
        <v>1872.92</v>
      </c>
      <c r="D66" s="40">
        <v>285</v>
      </c>
      <c r="E66" s="40">
        <v>852</v>
      </c>
      <c r="F66" s="40">
        <v>272</v>
      </c>
      <c r="G66" s="40">
        <v>463.92</v>
      </c>
      <c r="H66" s="29">
        <v>0</v>
      </c>
      <c r="I66" s="29">
        <f t="shared" si="2"/>
        <v>1446.2202</v>
      </c>
      <c r="J66" s="40">
        <v>1041.03</v>
      </c>
      <c r="K66" s="40">
        <v>289.13</v>
      </c>
      <c r="L66" s="40">
        <v>46.73</v>
      </c>
      <c r="M66" s="40">
        <v>0</v>
      </c>
      <c r="N66" s="40">
        <v>10.2702</v>
      </c>
      <c r="O66" s="40">
        <v>43.38</v>
      </c>
      <c r="P66" s="40">
        <v>0</v>
      </c>
      <c r="Q66" s="40">
        <v>15.68</v>
      </c>
      <c r="R66" s="29">
        <v>0</v>
      </c>
      <c r="S66" s="29">
        <v>0</v>
      </c>
      <c r="T66" s="29">
        <f t="shared" si="6"/>
        <v>431.4798</v>
      </c>
      <c r="U66" s="62"/>
      <c r="V66" s="63"/>
      <c r="W66" s="49">
        <f t="shared" si="20"/>
        <v>0.786187331638709</v>
      </c>
      <c r="X66" s="50">
        <f t="shared" si="21"/>
        <v>0.770208339990414</v>
      </c>
    </row>
    <row r="67" s="1" customFormat="true" ht="29" customHeight="true" spans="1:24">
      <c r="A67" s="19" t="s">
        <v>610</v>
      </c>
      <c r="B67" s="32">
        <v>2.16</v>
      </c>
      <c r="C67" s="32">
        <f t="shared" si="1"/>
        <v>4220.25</v>
      </c>
      <c r="D67" s="32">
        <v>623</v>
      </c>
      <c r="E67" s="32">
        <v>1862</v>
      </c>
      <c r="F67" s="32">
        <v>260</v>
      </c>
      <c r="G67" s="32">
        <v>1475.25</v>
      </c>
      <c r="H67" s="29">
        <v>0</v>
      </c>
      <c r="I67" s="29">
        <f t="shared" si="2"/>
        <v>2943.132563</v>
      </c>
      <c r="J67" s="32">
        <v>1792.2208</v>
      </c>
      <c r="K67" s="32">
        <v>766.2389</v>
      </c>
      <c r="L67" s="32">
        <v>251.256204</v>
      </c>
      <c r="M67" s="32">
        <v>35.186059</v>
      </c>
      <c r="N67" s="32">
        <v>8.2756</v>
      </c>
      <c r="O67" s="32">
        <v>58.659</v>
      </c>
      <c r="P67" s="32">
        <v>0</v>
      </c>
      <c r="Q67" s="32">
        <v>31.296</v>
      </c>
      <c r="R67" s="29">
        <v>0</v>
      </c>
      <c r="S67" s="29">
        <v>0</v>
      </c>
      <c r="T67" s="29">
        <f t="shared" si="6"/>
        <v>1279.277437</v>
      </c>
      <c r="U67" s="79" t="s">
        <v>820</v>
      </c>
      <c r="V67" s="80"/>
      <c r="W67" s="49">
        <f t="shared" si="20"/>
        <v>0.844338454625022</v>
      </c>
      <c r="X67" s="50">
        <f t="shared" si="21"/>
        <v>0.697026712943556</v>
      </c>
    </row>
    <row r="68" s="1" customFormat="true" ht="29" customHeight="true" spans="1:24">
      <c r="A68" s="19" t="s">
        <v>607</v>
      </c>
      <c r="B68" s="32">
        <v>10.57</v>
      </c>
      <c r="C68" s="32">
        <f t="shared" si="1"/>
        <v>6876.044</v>
      </c>
      <c r="D68" s="32">
        <v>1153</v>
      </c>
      <c r="E68" s="32">
        <v>3439</v>
      </c>
      <c r="F68" s="32">
        <v>592</v>
      </c>
      <c r="G68" s="32">
        <v>1692.044</v>
      </c>
      <c r="H68" s="29">
        <v>0</v>
      </c>
      <c r="I68" s="29">
        <f t="shared" si="2"/>
        <v>4374.426013</v>
      </c>
      <c r="J68" s="32">
        <v>2778.92</v>
      </c>
      <c r="K68" s="32">
        <v>924.65</v>
      </c>
      <c r="L68" s="32">
        <v>244.53</v>
      </c>
      <c r="M68" s="32">
        <v>7.616013</v>
      </c>
      <c r="N68" s="32">
        <v>46.08</v>
      </c>
      <c r="O68" s="32">
        <v>318.12</v>
      </c>
      <c r="P68" s="32">
        <v>0</v>
      </c>
      <c r="Q68" s="32">
        <v>54.51</v>
      </c>
      <c r="R68" s="29">
        <v>0</v>
      </c>
      <c r="S68" s="29">
        <v>0</v>
      </c>
      <c r="T68" s="29">
        <f t="shared" si="6"/>
        <v>2512.187987</v>
      </c>
      <c r="U68" s="79"/>
      <c r="V68" s="80"/>
      <c r="W68" s="49">
        <f t="shared" si="20"/>
        <v>1.04973772246997</v>
      </c>
      <c r="X68" s="50">
        <f t="shared" si="21"/>
        <v>0.635207086240059</v>
      </c>
    </row>
    <row r="69" s="1" customFormat="true" ht="29" customHeight="true" spans="1:24">
      <c r="A69" s="19" t="s">
        <v>228</v>
      </c>
      <c r="B69" s="32">
        <v>223.48</v>
      </c>
      <c r="C69" s="32">
        <f t="shared" si="1"/>
        <v>9665</v>
      </c>
      <c r="D69" s="32">
        <v>1730</v>
      </c>
      <c r="E69" s="32">
        <v>5163</v>
      </c>
      <c r="F69" s="32">
        <v>626</v>
      </c>
      <c r="G69" s="32">
        <v>2146</v>
      </c>
      <c r="H69" s="29">
        <v>0</v>
      </c>
      <c r="I69" s="29">
        <f t="shared" si="2"/>
        <v>6673.16</v>
      </c>
      <c r="J69" s="32">
        <v>4966.5</v>
      </c>
      <c r="K69" s="32">
        <v>1065.22</v>
      </c>
      <c r="L69" s="32">
        <v>241.73</v>
      </c>
      <c r="M69" s="32">
        <v>3.95</v>
      </c>
      <c r="N69" s="32">
        <v>63.68</v>
      </c>
      <c r="O69" s="32">
        <v>152.74</v>
      </c>
      <c r="P69" s="32">
        <v>95.47</v>
      </c>
      <c r="Q69" s="32">
        <v>83.87</v>
      </c>
      <c r="R69" s="29">
        <v>0</v>
      </c>
      <c r="S69" s="29">
        <v>0</v>
      </c>
      <c r="T69" s="29">
        <f t="shared" si="6"/>
        <v>3215.32</v>
      </c>
      <c r="U69" s="79"/>
      <c r="V69" s="80"/>
      <c r="W69" s="49">
        <f t="shared" si="20"/>
        <v>1.0329439126291</v>
      </c>
      <c r="X69" s="50">
        <f t="shared" si="21"/>
        <v>0.674841836156821</v>
      </c>
    </row>
    <row r="70" s="1" customFormat="true" ht="29" customHeight="true" spans="1:24">
      <c r="A70" s="19" t="s">
        <v>229</v>
      </c>
      <c r="B70" s="32">
        <v>191.42</v>
      </c>
      <c r="C70" s="32">
        <f t="shared" si="1"/>
        <v>4058.34</v>
      </c>
      <c r="D70" s="32">
        <v>686</v>
      </c>
      <c r="E70" s="32">
        <v>2043</v>
      </c>
      <c r="F70" s="32">
        <v>198</v>
      </c>
      <c r="G70" s="32">
        <v>1131.34</v>
      </c>
      <c r="H70" s="29">
        <v>0</v>
      </c>
      <c r="I70" s="29">
        <f t="shared" si="2"/>
        <v>2876.12</v>
      </c>
      <c r="J70" s="32">
        <v>1957.16</v>
      </c>
      <c r="K70" s="32">
        <v>606.61</v>
      </c>
      <c r="L70" s="32">
        <v>173.47</v>
      </c>
      <c r="M70" s="32">
        <v>2.95</v>
      </c>
      <c r="N70" s="32">
        <v>38.98</v>
      </c>
      <c r="O70" s="32">
        <v>96.95</v>
      </c>
      <c r="P70" s="32">
        <v>0</v>
      </c>
      <c r="Q70" s="32">
        <v>0</v>
      </c>
      <c r="R70" s="29">
        <v>0</v>
      </c>
      <c r="S70" s="29">
        <v>0</v>
      </c>
      <c r="T70" s="29">
        <f t="shared" si="6"/>
        <v>1373.64</v>
      </c>
      <c r="U70" s="44"/>
      <c r="V70" s="54"/>
      <c r="W70" s="49">
        <f t="shared" si="20"/>
        <v>0.948847753223092</v>
      </c>
      <c r="X70" s="50">
        <f t="shared" si="21"/>
        <v>0.676772335378939</v>
      </c>
    </row>
    <row r="71" s="1" customFormat="true" ht="29" customHeight="true" spans="1:24">
      <c r="A71" s="19" t="s">
        <v>608</v>
      </c>
      <c r="B71" s="32">
        <v>818.685395</v>
      </c>
      <c r="C71" s="32">
        <f t="shared" ref="C71:C111" si="22">SUM(D71:H71)</f>
        <v>4183.366</v>
      </c>
      <c r="D71" s="32">
        <v>643</v>
      </c>
      <c r="E71" s="32">
        <v>1906</v>
      </c>
      <c r="F71" s="32">
        <v>227</v>
      </c>
      <c r="G71" s="32">
        <v>1407.366</v>
      </c>
      <c r="H71" s="29">
        <v>0</v>
      </c>
      <c r="I71" s="29">
        <f t="shared" ref="I71:I111" si="23">SUM(J71:Q71)</f>
        <v>2182.736553</v>
      </c>
      <c r="J71" s="32">
        <v>1540.7162</v>
      </c>
      <c r="K71" s="32">
        <v>408.8604</v>
      </c>
      <c r="L71" s="32">
        <v>116.28842</v>
      </c>
      <c r="M71" s="32">
        <v>20.083633</v>
      </c>
      <c r="N71" s="32">
        <v>8.6318</v>
      </c>
      <c r="O71" s="32">
        <v>88.1561</v>
      </c>
      <c r="P71" s="32">
        <v>0</v>
      </c>
      <c r="Q71" s="32">
        <v>0</v>
      </c>
      <c r="R71" s="29">
        <v>0</v>
      </c>
      <c r="S71" s="29">
        <v>0</v>
      </c>
      <c r="T71" s="29">
        <f t="shared" si="6"/>
        <v>2819.314842</v>
      </c>
      <c r="U71" s="44"/>
      <c r="V71" s="54"/>
      <c r="W71" s="49">
        <f t="shared" si="20"/>
        <v>1.16780011609582</v>
      </c>
      <c r="X71" s="50">
        <f t="shared" si="21"/>
        <v>0.436368277859328</v>
      </c>
    </row>
    <row r="72" s="1" customFormat="true" ht="29" customHeight="true" spans="1:24">
      <c r="A72" s="19" t="s">
        <v>227</v>
      </c>
      <c r="B72" s="32">
        <v>2.3</v>
      </c>
      <c r="C72" s="32">
        <f t="shared" si="22"/>
        <v>9654.53</v>
      </c>
      <c r="D72" s="32">
        <v>1575</v>
      </c>
      <c r="E72" s="32">
        <v>4703</v>
      </c>
      <c r="F72" s="32">
        <v>688</v>
      </c>
      <c r="G72" s="32">
        <v>2688.53</v>
      </c>
      <c r="H72" s="29">
        <v>0</v>
      </c>
      <c r="I72" s="29">
        <f t="shared" si="23"/>
        <v>6555.6476</v>
      </c>
      <c r="J72" s="32">
        <v>4198.3993</v>
      </c>
      <c r="K72" s="32">
        <v>1543.4235</v>
      </c>
      <c r="L72" s="32">
        <v>352.4482</v>
      </c>
      <c r="M72" s="32">
        <v>3.2</v>
      </c>
      <c r="N72" s="32">
        <v>68.4968</v>
      </c>
      <c r="O72" s="32">
        <v>225.9054</v>
      </c>
      <c r="P72" s="32">
        <v>36</v>
      </c>
      <c r="Q72" s="32">
        <v>127.7744</v>
      </c>
      <c r="R72" s="29">
        <v>0</v>
      </c>
      <c r="S72" s="29">
        <v>0</v>
      </c>
      <c r="T72" s="29">
        <f t="shared" ref="T72:T116" si="24">B72+C72-I72-R72-S72</f>
        <v>3101.1824</v>
      </c>
      <c r="U72" s="44"/>
      <c r="V72" s="54"/>
      <c r="W72" s="49">
        <f t="shared" si="20"/>
        <v>0.957647570928004</v>
      </c>
      <c r="X72" s="50">
        <f t="shared" si="21"/>
        <v>0.678861241214767</v>
      </c>
    </row>
    <row r="73" s="1" customFormat="true" ht="29" customHeight="true" spans="1:24">
      <c r="A73" s="19" t="s">
        <v>609</v>
      </c>
      <c r="B73" s="32">
        <v>21.13</v>
      </c>
      <c r="C73" s="32">
        <f t="shared" si="22"/>
        <v>6692.6372</v>
      </c>
      <c r="D73" s="32">
        <v>935</v>
      </c>
      <c r="E73" s="32">
        <v>2788</v>
      </c>
      <c r="F73" s="32">
        <v>232</v>
      </c>
      <c r="G73" s="32">
        <v>2737.6372</v>
      </c>
      <c r="H73" s="29">
        <v>0</v>
      </c>
      <c r="I73" s="29">
        <f t="shared" si="23"/>
        <v>3356.9827</v>
      </c>
      <c r="J73" s="32">
        <v>1843.3671</v>
      </c>
      <c r="K73" s="32">
        <v>904.74</v>
      </c>
      <c r="L73" s="32">
        <v>268.02</v>
      </c>
      <c r="M73" s="32">
        <v>15.2</v>
      </c>
      <c r="N73" s="32">
        <v>63.15</v>
      </c>
      <c r="O73" s="32">
        <v>170.1</v>
      </c>
      <c r="P73" s="32">
        <v>50.95</v>
      </c>
      <c r="Q73" s="32">
        <v>41.4556</v>
      </c>
      <c r="R73" s="29">
        <v>0</v>
      </c>
      <c r="S73" s="29">
        <v>0</v>
      </c>
      <c r="T73" s="29">
        <f t="shared" si="24"/>
        <v>3356.7845</v>
      </c>
      <c r="U73" s="44"/>
      <c r="V73" s="54"/>
      <c r="W73" s="49">
        <f t="shared" si="20"/>
        <v>1.10903163129199</v>
      </c>
      <c r="X73" s="50">
        <f t="shared" si="21"/>
        <v>0.500014760714372</v>
      </c>
    </row>
    <row r="74" s="1" customFormat="true" ht="29" customHeight="true" spans="1:24">
      <c r="A74" s="19" t="s">
        <v>230</v>
      </c>
      <c r="B74" s="32">
        <v>0</v>
      </c>
      <c r="C74" s="32">
        <f t="shared" si="22"/>
        <v>4013.5</v>
      </c>
      <c r="D74" s="32">
        <v>726</v>
      </c>
      <c r="E74" s="32">
        <v>2163</v>
      </c>
      <c r="F74" s="32">
        <v>230</v>
      </c>
      <c r="G74" s="32">
        <v>894.5</v>
      </c>
      <c r="H74" s="29">
        <v>0</v>
      </c>
      <c r="I74" s="29">
        <f t="shared" si="23"/>
        <v>2771.98</v>
      </c>
      <c r="J74" s="32">
        <v>1990.17</v>
      </c>
      <c r="K74" s="32">
        <v>557.74</v>
      </c>
      <c r="L74" s="32">
        <v>129.57</v>
      </c>
      <c r="M74" s="32">
        <v>4.9</v>
      </c>
      <c r="N74" s="32">
        <v>8.06</v>
      </c>
      <c r="O74" s="32">
        <v>81.54</v>
      </c>
      <c r="P74" s="32">
        <v>0</v>
      </c>
      <c r="Q74" s="32">
        <v>0</v>
      </c>
      <c r="R74" s="29">
        <v>0</v>
      </c>
      <c r="S74" s="29">
        <v>0</v>
      </c>
      <c r="T74" s="29">
        <f t="shared" si="24"/>
        <v>1241.52</v>
      </c>
      <c r="U74" s="62" t="s">
        <v>821</v>
      </c>
      <c r="V74" s="54"/>
      <c r="W74" s="49">
        <f t="shared" si="20"/>
        <v>1.04221531179879</v>
      </c>
      <c r="X74" s="50">
        <f t="shared" si="21"/>
        <v>0.690664008969727</v>
      </c>
    </row>
    <row r="75" s="7" customFormat="true" ht="29" customHeight="true" spans="1:24">
      <c r="A75" s="30" t="s">
        <v>665</v>
      </c>
      <c r="B75" s="26">
        <f t="shared" ref="B75:H75" si="25">SUM(B76:B83)</f>
        <v>2523.39</v>
      </c>
      <c r="C75" s="26">
        <f t="shared" si="22"/>
        <v>77244.8458</v>
      </c>
      <c r="D75" s="26">
        <f t="shared" si="25"/>
        <v>13183</v>
      </c>
      <c r="E75" s="26">
        <f t="shared" si="25"/>
        <v>39437</v>
      </c>
      <c r="F75" s="26">
        <f t="shared" si="25"/>
        <v>2572.53</v>
      </c>
      <c r="G75" s="26">
        <f t="shared" si="25"/>
        <v>22052.3158</v>
      </c>
      <c r="H75" s="26">
        <f t="shared" si="25"/>
        <v>0</v>
      </c>
      <c r="I75" s="27">
        <f t="shared" si="23"/>
        <v>55934.379707</v>
      </c>
      <c r="J75" s="26">
        <f t="shared" ref="J75:S75" si="26">SUM(J76:J83)</f>
        <v>33283.9145</v>
      </c>
      <c r="K75" s="26">
        <f t="shared" si="26"/>
        <v>12465.6604</v>
      </c>
      <c r="L75" s="26">
        <f t="shared" si="26"/>
        <v>5102.2034</v>
      </c>
      <c r="M75" s="26">
        <f t="shared" si="26"/>
        <v>472.673107</v>
      </c>
      <c r="N75" s="26">
        <f t="shared" si="26"/>
        <v>649.933</v>
      </c>
      <c r="O75" s="26">
        <f t="shared" si="26"/>
        <v>3324.3432</v>
      </c>
      <c r="P75" s="26">
        <f t="shared" si="26"/>
        <v>59.8531</v>
      </c>
      <c r="Q75" s="26">
        <f t="shared" si="26"/>
        <v>575.799</v>
      </c>
      <c r="R75" s="26">
        <f t="shared" si="26"/>
        <v>0</v>
      </c>
      <c r="S75" s="26">
        <f t="shared" si="26"/>
        <v>0</v>
      </c>
      <c r="T75" s="27">
        <f t="shared" si="24"/>
        <v>23833.856093</v>
      </c>
      <c r="U75" s="43"/>
      <c r="V75" s="53"/>
      <c r="W75" s="49">
        <f t="shared" si="20"/>
        <v>0.940745213867363</v>
      </c>
      <c r="X75" s="50">
        <f t="shared" si="21"/>
        <v>0.701211191974237</v>
      </c>
    </row>
    <row r="76" s="1" customFormat="true" ht="29" customHeight="true" spans="1:24">
      <c r="A76" s="19" t="s">
        <v>793</v>
      </c>
      <c r="B76" s="40">
        <v>244.22</v>
      </c>
      <c r="C76" s="32">
        <f t="shared" si="22"/>
        <v>200</v>
      </c>
      <c r="D76" s="32">
        <v>0</v>
      </c>
      <c r="E76" s="40">
        <v>200</v>
      </c>
      <c r="F76" s="32">
        <v>0</v>
      </c>
      <c r="G76" s="32">
        <v>0</v>
      </c>
      <c r="H76" s="32">
        <v>0</v>
      </c>
      <c r="I76" s="29">
        <f t="shared" si="23"/>
        <v>65.36</v>
      </c>
      <c r="J76" s="32">
        <v>0</v>
      </c>
      <c r="K76" s="32">
        <v>0</v>
      </c>
      <c r="L76" s="32">
        <v>0</v>
      </c>
      <c r="M76" s="32">
        <v>65.36</v>
      </c>
      <c r="N76" s="32">
        <v>0</v>
      </c>
      <c r="O76" s="32">
        <v>0</v>
      </c>
      <c r="P76" s="32">
        <v>0</v>
      </c>
      <c r="Q76" s="32">
        <v>0</v>
      </c>
      <c r="R76" s="32">
        <v>0</v>
      </c>
      <c r="S76" s="32">
        <v>0</v>
      </c>
      <c r="T76" s="29">
        <f t="shared" si="24"/>
        <v>378.86</v>
      </c>
      <c r="U76" s="44"/>
      <c r="V76" s="54"/>
      <c r="W76" s="49">
        <f t="shared" si="20"/>
        <v>3.05997552019584</v>
      </c>
      <c r="X76" s="50">
        <f t="shared" si="21"/>
        <v>0.147134302822926</v>
      </c>
    </row>
    <row r="77" s="1" customFormat="true" ht="29" customHeight="true" spans="1:24">
      <c r="A77" s="19" t="s">
        <v>614</v>
      </c>
      <c r="B77" s="32">
        <v>350.11</v>
      </c>
      <c r="C77" s="32">
        <f t="shared" si="22"/>
        <v>4727.84</v>
      </c>
      <c r="D77" s="32">
        <v>586</v>
      </c>
      <c r="E77" s="32">
        <v>1744</v>
      </c>
      <c r="F77" s="32">
        <v>604.99</v>
      </c>
      <c r="G77" s="32">
        <v>1792.85</v>
      </c>
      <c r="H77" s="32">
        <v>0</v>
      </c>
      <c r="I77" s="29">
        <f t="shared" si="23"/>
        <v>2706.96</v>
      </c>
      <c r="J77" s="32">
        <v>1630.68</v>
      </c>
      <c r="K77" s="32">
        <v>544.5</v>
      </c>
      <c r="L77" s="32">
        <v>164.9</v>
      </c>
      <c r="M77" s="32">
        <v>169.69</v>
      </c>
      <c r="N77" s="32">
        <v>20.66</v>
      </c>
      <c r="O77" s="32">
        <v>153.56</v>
      </c>
      <c r="P77" s="32">
        <v>0</v>
      </c>
      <c r="Q77" s="32">
        <v>22.97</v>
      </c>
      <c r="R77" s="32">
        <v>0</v>
      </c>
      <c r="S77" s="32">
        <v>0</v>
      </c>
      <c r="T77" s="29">
        <f t="shared" si="24"/>
        <v>2370.99</v>
      </c>
      <c r="U77" s="44"/>
      <c r="V77" s="54"/>
      <c r="W77" s="49">
        <f t="shared" si="20"/>
        <v>0.860744155805775</v>
      </c>
      <c r="X77" s="50">
        <f t="shared" si="21"/>
        <v>0.533081263108144</v>
      </c>
    </row>
    <row r="78" s="1" customFormat="true" ht="29" customHeight="true" spans="1:24">
      <c r="A78" s="19" t="s">
        <v>26</v>
      </c>
      <c r="B78" s="40">
        <v>0</v>
      </c>
      <c r="C78" s="32">
        <f t="shared" si="22"/>
        <v>16361.08</v>
      </c>
      <c r="D78" s="32">
        <v>3085</v>
      </c>
      <c r="E78" s="40">
        <v>9207</v>
      </c>
      <c r="F78" s="32">
        <v>500.08</v>
      </c>
      <c r="G78" s="40">
        <v>3569</v>
      </c>
      <c r="H78" s="32">
        <v>0</v>
      </c>
      <c r="I78" s="29">
        <f t="shared" si="23"/>
        <v>12569.66</v>
      </c>
      <c r="J78" s="32">
        <v>8060.03</v>
      </c>
      <c r="K78" s="32">
        <v>2302.9</v>
      </c>
      <c r="L78" s="32">
        <v>1127.39</v>
      </c>
      <c r="M78" s="32">
        <v>207.86</v>
      </c>
      <c r="N78" s="32">
        <v>227.18</v>
      </c>
      <c r="O78" s="32">
        <v>495.47</v>
      </c>
      <c r="P78" s="32">
        <v>0</v>
      </c>
      <c r="Q78" s="32">
        <v>148.83</v>
      </c>
      <c r="R78" s="32">
        <v>0</v>
      </c>
      <c r="S78" s="32">
        <v>0</v>
      </c>
      <c r="T78" s="29">
        <f t="shared" si="24"/>
        <v>3791.42</v>
      </c>
      <c r="U78" s="44"/>
      <c r="V78" s="54"/>
      <c r="W78" s="49">
        <f t="shared" si="20"/>
        <v>0.977910301471957</v>
      </c>
      <c r="X78" s="50">
        <f t="shared" si="21"/>
        <v>0.768265909096466</v>
      </c>
    </row>
    <row r="79" s="1" customFormat="true" ht="29" customHeight="true" spans="1:24">
      <c r="A79" s="19" t="s">
        <v>28</v>
      </c>
      <c r="B79" s="32">
        <v>1086.18</v>
      </c>
      <c r="C79" s="32">
        <f t="shared" si="22"/>
        <v>10750.19</v>
      </c>
      <c r="D79" s="32">
        <v>1754</v>
      </c>
      <c r="E79" s="32">
        <v>5257</v>
      </c>
      <c r="F79" s="32">
        <v>239.19</v>
      </c>
      <c r="G79" s="32">
        <v>3500</v>
      </c>
      <c r="H79" s="32">
        <v>0</v>
      </c>
      <c r="I79" s="29">
        <f t="shared" si="23"/>
        <v>7354.5806</v>
      </c>
      <c r="J79" s="32">
        <v>4038.4663</v>
      </c>
      <c r="K79" s="32">
        <v>1922.3536</v>
      </c>
      <c r="L79" s="32">
        <v>805.7192</v>
      </c>
      <c r="M79" s="32">
        <v>23.1805</v>
      </c>
      <c r="N79" s="32">
        <v>93.5759</v>
      </c>
      <c r="O79" s="32">
        <v>321.27</v>
      </c>
      <c r="P79" s="32">
        <v>59.8531</v>
      </c>
      <c r="Q79" s="32">
        <v>90.162</v>
      </c>
      <c r="R79" s="32">
        <v>0</v>
      </c>
      <c r="S79" s="32">
        <v>0</v>
      </c>
      <c r="T79" s="29">
        <f t="shared" si="24"/>
        <v>4481.7894</v>
      </c>
      <c r="U79" s="44"/>
      <c r="V79" s="54"/>
      <c r="W79" s="49">
        <f t="shared" si="20"/>
        <v>0.953283454395754</v>
      </c>
      <c r="X79" s="50">
        <f t="shared" si="21"/>
        <v>0.621354401729584</v>
      </c>
    </row>
    <row r="80" s="1" customFormat="true" ht="29" customHeight="true" spans="1:24">
      <c r="A80" s="19" t="s">
        <v>615</v>
      </c>
      <c r="B80" s="29">
        <v>842.880000000001</v>
      </c>
      <c r="C80" s="32">
        <f t="shared" si="22"/>
        <v>9451.3358</v>
      </c>
      <c r="D80" s="32">
        <v>2000</v>
      </c>
      <c r="E80" s="32">
        <v>5987</v>
      </c>
      <c r="F80" s="32">
        <v>296.43</v>
      </c>
      <c r="G80" s="32">
        <v>1167.9058</v>
      </c>
      <c r="H80" s="32">
        <v>0</v>
      </c>
      <c r="I80" s="29">
        <f t="shared" si="23"/>
        <v>7677.5804</v>
      </c>
      <c r="J80" s="32">
        <v>4970.0219</v>
      </c>
      <c r="K80" s="32">
        <v>1585.7326</v>
      </c>
      <c r="L80" s="32">
        <v>432.0227</v>
      </c>
      <c r="M80" s="32">
        <v>0</v>
      </c>
      <c r="N80" s="32">
        <v>144.84</v>
      </c>
      <c r="O80" s="32">
        <v>544.9632</v>
      </c>
      <c r="P80" s="32">
        <v>0</v>
      </c>
      <c r="Q80" s="32">
        <v>0</v>
      </c>
      <c r="R80" s="32">
        <v>0</v>
      </c>
      <c r="S80" s="32">
        <v>0</v>
      </c>
      <c r="T80" s="29">
        <f t="shared" si="24"/>
        <v>2616.6354</v>
      </c>
      <c r="U80" s="44"/>
      <c r="V80" s="54"/>
      <c r="W80" s="49">
        <f t="shared" si="20"/>
        <v>1.04030170755359</v>
      </c>
      <c r="X80" s="50">
        <f t="shared" si="21"/>
        <v>0.745814984760665</v>
      </c>
    </row>
    <row r="81" s="1" customFormat="true" ht="29" customHeight="true" spans="1:24">
      <c r="A81" s="19" t="s">
        <v>238</v>
      </c>
      <c r="B81" s="32">
        <v>0</v>
      </c>
      <c r="C81" s="32">
        <f t="shared" si="22"/>
        <v>20751.69</v>
      </c>
      <c r="D81" s="32">
        <v>3317</v>
      </c>
      <c r="E81" s="32">
        <v>9935</v>
      </c>
      <c r="F81" s="32">
        <v>474.69</v>
      </c>
      <c r="G81" s="32">
        <v>7025</v>
      </c>
      <c r="H81" s="32">
        <v>0</v>
      </c>
      <c r="I81" s="29">
        <f t="shared" si="23"/>
        <v>14308.06</v>
      </c>
      <c r="J81" s="32">
        <v>7748.48</v>
      </c>
      <c r="K81" s="32">
        <v>3644.99</v>
      </c>
      <c r="L81" s="32">
        <v>1717.27</v>
      </c>
      <c r="M81" s="32">
        <v>0</v>
      </c>
      <c r="N81" s="32">
        <v>81.44</v>
      </c>
      <c r="O81" s="32">
        <v>965.45</v>
      </c>
      <c r="P81" s="32">
        <v>0</v>
      </c>
      <c r="Q81" s="5">
        <v>150.43</v>
      </c>
      <c r="R81" s="32">
        <v>0</v>
      </c>
      <c r="S81" s="32">
        <v>0</v>
      </c>
      <c r="T81" s="29">
        <f t="shared" si="24"/>
        <v>6443.63</v>
      </c>
      <c r="U81" s="44"/>
      <c r="V81" s="54"/>
      <c r="W81" s="49">
        <f t="shared" si="20"/>
        <v>0.926191251644178</v>
      </c>
      <c r="X81" s="50">
        <f t="shared" si="21"/>
        <v>0.689488904277194</v>
      </c>
    </row>
    <row r="82" s="1" customFormat="true" ht="29" customHeight="true" spans="1:24">
      <c r="A82" s="19" t="s">
        <v>27</v>
      </c>
      <c r="B82" s="32">
        <v>0</v>
      </c>
      <c r="C82" s="32">
        <f t="shared" si="22"/>
        <v>13795.08</v>
      </c>
      <c r="D82" s="32">
        <v>2154</v>
      </c>
      <c r="E82" s="32">
        <v>6454</v>
      </c>
      <c r="F82" s="32">
        <v>379.21</v>
      </c>
      <c r="G82" s="32">
        <v>4807.87</v>
      </c>
      <c r="H82" s="32">
        <v>0</v>
      </c>
      <c r="I82" s="29">
        <f t="shared" si="23"/>
        <v>10064.129907</v>
      </c>
      <c r="J82" s="41">
        <v>6225.1063</v>
      </c>
      <c r="K82" s="32">
        <v>2069.3844</v>
      </c>
      <c r="L82" s="32">
        <v>757.3815</v>
      </c>
      <c r="M82" s="32">
        <v>6.582607</v>
      </c>
      <c r="N82" s="41">
        <v>75.8671</v>
      </c>
      <c r="O82" s="32">
        <v>772.89</v>
      </c>
      <c r="P82" s="32">
        <v>0</v>
      </c>
      <c r="Q82" s="32">
        <v>156.918</v>
      </c>
      <c r="R82" s="32">
        <v>0</v>
      </c>
      <c r="S82" s="32">
        <v>0</v>
      </c>
      <c r="T82" s="29">
        <f t="shared" si="24"/>
        <v>3730.950093</v>
      </c>
      <c r="U82" s="44"/>
      <c r="V82" s="54"/>
      <c r="W82" s="49">
        <f t="shared" si="20"/>
        <v>0.855314873669585</v>
      </c>
      <c r="X82" s="50">
        <f t="shared" si="21"/>
        <v>0.729544874476987</v>
      </c>
    </row>
    <row r="83" s="1" customFormat="true" ht="29" customHeight="true" spans="1:24">
      <c r="A83" s="19" t="s">
        <v>613</v>
      </c>
      <c r="B83" s="32">
        <v>0</v>
      </c>
      <c r="C83" s="32">
        <f t="shared" si="22"/>
        <v>1207.63</v>
      </c>
      <c r="D83" s="32">
        <v>287</v>
      </c>
      <c r="E83" s="32">
        <v>653</v>
      </c>
      <c r="F83" s="32">
        <v>77.94</v>
      </c>
      <c r="G83" s="32">
        <v>189.69</v>
      </c>
      <c r="H83" s="32">
        <v>0</v>
      </c>
      <c r="I83" s="29">
        <f t="shared" si="23"/>
        <v>1188.0488</v>
      </c>
      <c r="J83" s="32">
        <v>611.13</v>
      </c>
      <c r="K83" s="32">
        <v>395.7998</v>
      </c>
      <c r="L83" s="32">
        <v>97.52</v>
      </c>
      <c r="M83" s="32">
        <v>0</v>
      </c>
      <c r="N83" s="32">
        <v>6.37</v>
      </c>
      <c r="O83" s="32">
        <v>70.74</v>
      </c>
      <c r="P83" s="32">
        <v>0</v>
      </c>
      <c r="Q83" s="32">
        <v>6.489</v>
      </c>
      <c r="R83" s="32">
        <v>0</v>
      </c>
      <c r="S83" s="32">
        <v>0</v>
      </c>
      <c r="T83" s="29">
        <f t="shared" si="24"/>
        <v>19.5812000000001</v>
      </c>
      <c r="U83" s="44"/>
      <c r="V83" s="54"/>
      <c r="W83" s="49">
        <f t="shared" si="20"/>
        <v>0.791213290228482</v>
      </c>
      <c r="X83" s="50">
        <f t="shared" si="21"/>
        <v>0.983785430968094</v>
      </c>
    </row>
    <row r="84" s="7" customFormat="true" ht="29" customHeight="true" spans="1:24">
      <c r="A84" s="15" t="s">
        <v>666</v>
      </c>
      <c r="B84" s="27">
        <f t="shared" ref="B84:H84" si="27">SUM(B85:B94)</f>
        <v>13826.235738</v>
      </c>
      <c r="C84" s="27">
        <f t="shared" si="22"/>
        <v>79423.9616</v>
      </c>
      <c r="D84" s="27">
        <f t="shared" si="27"/>
        <v>18292</v>
      </c>
      <c r="E84" s="27">
        <f t="shared" si="27"/>
        <v>54598</v>
      </c>
      <c r="F84" s="27">
        <f t="shared" si="27"/>
        <v>984</v>
      </c>
      <c r="G84" s="27">
        <f t="shared" si="27"/>
        <v>5549.9616</v>
      </c>
      <c r="H84" s="27">
        <f t="shared" si="27"/>
        <v>0</v>
      </c>
      <c r="I84" s="27">
        <f t="shared" si="23"/>
        <v>58171.153992</v>
      </c>
      <c r="J84" s="27">
        <f t="shared" ref="J84:S84" si="28">SUM(J85:J94)</f>
        <v>32985.2688</v>
      </c>
      <c r="K84" s="27">
        <f t="shared" si="28"/>
        <v>15741.49705</v>
      </c>
      <c r="L84" s="27">
        <f t="shared" si="28"/>
        <v>4649.9687</v>
      </c>
      <c r="M84" s="27">
        <f t="shared" si="28"/>
        <v>142.250971</v>
      </c>
      <c r="N84" s="27">
        <f t="shared" si="28"/>
        <v>956.3557</v>
      </c>
      <c r="O84" s="27">
        <f t="shared" si="28"/>
        <v>2870.375188</v>
      </c>
      <c r="P84" s="27">
        <f t="shared" si="28"/>
        <v>382.308383</v>
      </c>
      <c r="Q84" s="27">
        <f t="shared" si="28"/>
        <v>443.1292</v>
      </c>
      <c r="R84" s="27">
        <f t="shared" si="28"/>
        <v>0</v>
      </c>
      <c r="S84" s="27">
        <f t="shared" si="28"/>
        <v>0</v>
      </c>
      <c r="T84" s="27">
        <f t="shared" si="24"/>
        <v>35079.043346</v>
      </c>
      <c r="U84" s="60"/>
      <c r="V84" s="61"/>
      <c r="W84" s="49">
        <f t="shared" si="20"/>
        <v>1.25302654319053</v>
      </c>
      <c r="X84" s="50">
        <f t="shared" si="21"/>
        <v>0.623818025619286</v>
      </c>
    </row>
    <row r="85" s="1" customFormat="true" ht="29" customHeight="true" spans="1:24">
      <c r="A85" s="19" t="s">
        <v>803</v>
      </c>
      <c r="B85" s="64">
        <v>0</v>
      </c>
      <c r="C85" s="29">
        <f t="shared" si="22"/>
        <v>173.28</v>
      </c>
      <c r="D85" s="64">
        <v>16.28</v>
      </c>
      <c r="E85" s="64">
        <v>35</v>
      </c>
      <c r="F85" s="64">
        <v>122</v>
      </c>
      <c r="G85" s="64">
        <v>0</v>
      </c>
      <c r="H85" s="64">
        <v>0</v>
      </c>
      <c r="I85" s="29">
        <f t="shared" si="23"/>
        <v>65.14</v>
      </c>
      <c r="J85" s="64">
        <v>0</v>
      </c>
      <c r="K85" s="64">
        <v>0</v>
      </c>
      <c r="L85" s="64">
        <v>0</v>
      </c>
      <c r="M85" s="64">
        <v>47.67</v>
      </c>
      <c r="N85" s="64">
        <v>0</v>
      </c>
      <c r="O85" s="64">
        <v>0</v>
      </c>
      <c r="P85" s="64">
        <v>17.47</v>
      </c>
      <c r="Q85" s="64">
        <v>0</v>
      </c>
      <c r="R85" s="64">
        <v>0</v>
      </c>
      <c r="S85" s="64">
        <v>0</v>
      </c>
      <c r="T85" s="29">
        <f t="shared" si="24"/>
        <v>108.14</v>
      </c>
      <c r="U85" s="64"/>
      <c r="V85" s="81"/>
      <c r="W85" s="49">
        <f t="shared" si="20"/>
        <v>0.787227509978508</v>
      </c>
      <c r="X85" s="50">
        <f t="shared" si="21"/>
        <v>0.375923361034164</v>
      </c>
    </row>
    <row r="86" s="1" customFormat="true" ht="29" customHeight="true" spans="1:24">
      <c r="A86" s="19" t="s">
        <v>804</v>
      </c>
      <c r="B86" s="64">
        <v>23.12</v>
      </c>
      <c r="C86" s="29">
        <f t="shared" si="22"/>
        <v>50.72</v>
      </c>
      <c r="D86" s="64">
        <v>6.72</v>
      </c>
      <c r="E86" s="64">
        <v>34</v>
      </c>
      <c r="F86" s="64">
        <v>10</v>
      </c>
      <c r="G86" s="64">
        <v>0</v>
      </c>
      <c r="H86" s="64">
        <v>0</v>
      </c>
      <c r="I86" s="29">
        <f t="shared" si="23"/>
        <v>50.16</v>
      </c>
      <c r="J86" s="64">
        <v>0</v>
      </c>
      <c r="K86" s="64">
        <v>0</v>
      </c>
      <c r="L86" s="64">
        <v>0</v>
      </c>
      <c r="M86" s="64">
        <v>0</v>
      </c>
      <c r="N86" s="64">
        <v>0</v>
      </c>
      <c r="O86" s="64">
        <v>50.05</v>
      </c>
      <c r="P86" s="64">
        <v>0</v>
      </c>
      <c r="Q86" s="64">
        <v>0.11</v>
      </c>
      <c r="R86" s="64">
        <v>0</v>
      </c>
      <c r="S86" s="64">
        <v>0</v>
      </c>
      <c r="T86" s="29">
        <f t="shared" si="24"/>
        <v>23.68</v>
      </c>
      <c r="U86" s="64"/>
      <c r="V86" s="81"/>
      <c r="W86" s="49">
        <f t="shared" si="20"/>
        <v>0.811802232854864</v>
      </c>
      <c r="X86" s="50">
        <f t="shared" si="21"/>
        <v>0.679306608884074</v>
      </c>
    </row>
    <row r="87" s="1" customFormat="true" ht="29" customHeight="true" spans="1:24">
      <c r="A87" s="19" t="s">
        <v>616</v>
      </c>
      <c r="B87" s="64">
        <v>518.43</v>
      </c>
      <c r="C87" s="29">
        <f t="shared" si="22"/>
        <v>4565.3616</v>
      </c>
      <c r="D87" s="64">
        <v>531</v>
      </c>
      <c r="E87" s="64">
        <v>1592</v>
      </c>
      <c r="F87" s="64">
        <v>46</v>
      </c>
      <c r="G87" s="64">
        <v>2396.3616</v>
      </c>
      <c r="H87" s="64">
        <v>0</v>
      </c>
      <c r="I87" s="29">
        <f t="shared" si="23"/>
        <v>3223.461701</v>
      </c>
      <c r="J87" s="64">
        <v>1625.5933</v>
      </c>
      <c r="K87" s="64">
        <v>922.40375</v>
      </c>
      <c r="L87" s="64">
        <v>545.4832</v>
      </c>
      <c r="M87" s="64">
        <v>24.770951</v>
      </c>
      <c r="N87" s="64">
        <v>13.3207</v>
      </c>
      <c r="O87" s="64">
        <v>77.6018</v>
      </c>
      <c r="P87" s="64">
        <v>0</v>
      </c>
      <c r="Q87" s="64">
        <v>14.288</v>
      </c>
      <c r="R87" s="64">
        <v>0</v>
      </c>
      <c r="S87" s="64">
        <v>0</v>
      </c>
      <c r="T87" s="29">
        <f t="shared" si="24"/>
        <v>1860.329899</v>
      </c>
      <c r="U87" s="82" t="s">
        <v>822</v>
      </c>
      <c r="V87" s="83"/>
      <c r="W87" s="49">
        <f t="shared" si="20"/>
        <v>0.658608724695377</v>
      </c>
      <c r="X87" s="50">
        <f t="shared" si="21"/>
        <v>0.634066451701128</v>
      </c>
    </row>
    <row r="88" s="1" customFormat="true" ht="29" customHeight="true" spans="1:24">
      <c r="A88" s="19" t="s">
        <v>617</v>
      </c>
      <c r="B88" s="65">
        <v>2248.534354</v>
      </c>
      <c r="C88" s="29">
        <f t="shared" si="22"/>
        <v>9763</v>
      </c>
      <c r="D88" s="64">
        <v>1932</v>
      </c>
      <c r="E88" s="64">
        <v>5745</v>
      </c>
      <c r="F88" s="64">
        <v>86</v>
      </c>
      <c r="G88" s="64">
        <v>2000</v>
      </c>
      <c r="H88" s="64">
        <v>0</v>
      </c>
      <c r="I88" s="29">
        <f t="shared" si="23"/>
        <v>6918.548582</v>
      </c>
      <c r="J88" s="64">
        <v>3702.5999</v>
      </c>
      <c r="K88" s="64">
        <v>2198.7266</v>
      </c>
      <c r="L88" s="64">
        <v>626.8027</v>
      </c>
      <c r="M88" s="64">
        <v>35.960782</v>
      </c>
      <c r="N88" s="64">
        <v>122.6893</v>
      </c>
      <c r="O88" s="64">
        <v>190.7991</v>
      </c>
      <c r="P88" s="64">
        <v>0</v>
      </c>
      <c r="Q88" s="65">
        <v>40.9702</v>
      </c>
      <c r="R88" s="64">
        <v>0</v>
      </c>
      <c r="S88" s="64">
        <v>0</v>
      </c>
      <c r="T88" s="29">
        <f t="shared" si="24"/>
        <v>5092.985772</v>
      </c>
      <c r="U88" s="64"/>
      <c r="V88" s="81"/>
      <c r="W88" s="49">
        <f t="shared" si="20"/>
        <v>1.10962579925698</v>
      </c>
      <c r="X88" s="50">
        <f t="shared" si="21"/>
        <v>0.575992073793306</v>
      </c>
    </row>
    <row r="89" s="1" customFormat="true" ht="29" customHeight="true" spans="1:24">
      <c r="A89" s="19" t="s">
        <v>247</v>
      </c>
      <c r="B89" s="64">
        <v>1268.31862</v>
      </c>
      <c r="C89" s="29">
        <f t="shared" si="22"/>
        <v>19336</v>
      </c>
      <c r="D89" s="64">
        <v>4796</v>
      </c>
      <c r="E89" s="64">
        <v>14352</v>
      </c>
      <c r="F89" s="64">
        <v>188</v>
      </c>
      <c r="G89" s="64">
        <v>0</v>
      </c>
      <c r="H89" s="64">
        <v>0</v>
      </c>
      <c r="I89" s="29">
        <f t="shared" si="23"/>
        <v>13409.280571</v>
      </c>
      <c r="J89" s="64">
        <v>8325.0414</v>
      </c>
      <c r="K89" s="64">
        <v>3301.7289</v>
      </c>
      <c r="L89" s="64">
        <v>946.7556</v>
      </c>
      <c r="M89" s="64">
        <v>0</v>
      </c>
      <c r="N89" s="64">
        <v>127.2357</v>
      </c>
      <c r="O89" s="64">
        <v>449.956188</v>
      </c>
      <c r="P89" s="64">
        <v>156.773383</v>
      </c>
      <c r="Q89" s="65">
        <v>101.7894</v>
      </c>
      <c r="R89" s="64">
        <v>0</v>
      </c>
      <c r="S89" s="64">
        <v>0</v>
      </c>
      <c r="T89" s="29">
        <f t="shared" si="24"/>
        <v>7195.038049</v>
      </c>
      <c r="U89" s="64"/>
      <c r="V89" s="81"/>
      <c r="W89" s="49">
        <f t="shared" si="20"/>
        <v>1.4279662431265</v>
      </c>
      <c r="X89" s="50">
        <f t="shared" si="21"/>
        <v>0.650799515300836</v>
      </c>
    </row>
    <row r="90" s="1" customFormat="true" ht="29" customHeight="true" spans="1:24">
      <c r="A90" s="19" t="s">
        <v>29</v>
      </c>
      <c r="B90" s="64">
        <v>618.48</v>
      </c>
      <c r="C90" s="29">
        <f t="shared" si="22"/>
        <v>4621.6</v>
      </c>
      <c r="D90" s="64">
        <v>933</v>
      </c>
      <c r="E90" s="64">
        <v>2786</v>
      </c>
      <c r="F90" s="64">
        <v>68</v>
      </c>
      <c r="G90" s="64">
        <v>834.6</v>
      </c>
      <c r="H90" s="64">
        <v>0</v>
      </c>
      <c r="I90" s="29">
        <f t="shared" si="23"/>
        <v>2885.37</v>
      </c>
      <c r="J90" s="64">
        <v>1654.5</v>
      </c>
      <c r="K90" s="64">
        <v>628.29</v>
      </c>
      <c r="L90" s="64">
        <v>349.97</v>
      </c>
      <c r="M90" s="64">
        <v>22</v>
      </c>
      <c r="N90" s="64">
        <v>44.15</v>
      </c>
      <c r="O90" s="64">
        <v>143.65</v>
      </c>
      <c r="P90" s="64">
        <v>22.5</v>
      </c>
      <c r="Q90" s="65">
        <v>20.31</v>
      </c>
      <c r="R90" s="64">
        <v>0</v>
      </c>
      <c r="S90" s="64">
        <v>0</v>
      </c>
      <c r="T90" s="29">
        <f t="shared" si="24"/>
        <v>2354.71</v>
      </c>
      <c r="U90" s="68"/>
      <c r="V90" s="84"/>
      <c r="W90" s="49">
        <f t="shared" si="20"/>
        <v>1.28891615286774</v>
      </c>
      <c r="X90" s="50">
        <f t="shared" si="21"/>
        <v>0.550634723133998</v>
      </c>
    </row>
    <row r="91" s="1" customFormat="true" ht="29" customHeight="true" spans="1:24">
      <c r="A91" s="19" t="s">
        <v>618</v>
      </c>
      <c r="B91" s="64">
        <v>365.95</v>
      </c>
      <c r="C91" s="29">
        <f t="shared" si="22"/>
        <v>2976</v>
      </c>
      <c r="D91" s="64">
        <v>690</v>
      </c>
      <c r="E91" s="64">
        <v>2062</v>
      </c>
      <c r="F91" s="64">
        <v>49</v>
      </c>
      <c r="G91" s="64">
        <v>175</v>
      </c>
      <c r="H91" s="64">
        <v>0</v>
      </c>
      <c r="I91" s="29">
        <f t="shared" si="23"/>
        <v>2394.14</v>
      </c>
      <c r="J91" s="64">
        <v>1063.42</v>
      </c>
      <c r="K91" s="64">
        <v>902.5</v>
      </c>
      <c r="L91" s="64">
        <v>283.74</v>
      </c>
      <c r="M91" s="64">
        <v>4.94</v>
      </c>
      <c r="N91" s="64">
        <v>15.54</v>
      </c>
      <c r="O91" s="64">
        <v>76.98</v>
      </c>
      <c r="P91" s="64">
        <v>31.44</v>
      </c>
      <c r="Q91" s="65">
        <v>15.58</v>
      </c>
      <c r="R91" s="64">
        <v>0</v>
      </c>
      <c r="S91" s="64">
        <v>0</v>
      </c>
      <c r="T91" s="29">
        <f t="shared" si="24"/>
        <v>947.81</v>
      </c>
      <c r="U91" s="68"/>
      <c r="V91" s="84"/>
      <c r="W91" s="49">
        <f t="shared" si="20"/>
        <v>1.14947329730091</v>
      </c>
      <c r="X91" s="50">
        <f t="shared" si="21"/>
        <v>0.716390131510046</v>
      </c>
    </row>
    <row r="92" s="1" customFormat="true" ht="29" customHeight="true" spans="1:24">
      <c r="A92" s="19" t="s">
        <v>253</v>
      </c>
      <c r="B92" s="64">
        <v>2665.0941</v>
      </c>
      <c r="C92" s="29">
        <f t="shared" si="22"/>
        <v>8557</v>
      </c>
      <c r="D92" s="66">
        <v>2130</v>
      </c>
      <c r="E92" s="66">
        <v>6322</v>
      </c>
      <c r="F92" s="66">
        <v>105</v>
      </c>
      <c r="G92" s="64">
        <v>0</v>
      </c>
      <c r="H92" s="64">
        <v>0</v>
      </c>
      <c r="I92" s="29">
        <f t="shared" si="23"/>
        <v>6979.8273</v>
      </c>
      <c r="J92" s="64">
        <v>3537.4035</v>
      </c>
      <c r="K92" s="64">
        <v>2163.2451</v>
      </c>
      <c r="L92" s="64">
        <v>582.7872</v>
      </c>
      <c r="M92" s="64">
        <v>0</v>
      </c>
      <c r="N92" s="64">
        <v>157.7221</v>
      </c>
      <c r="O92" s="64">
        <v>403.3052</v>
      </c>
      <c r="P92" s="64">
        <v>33.75</v>
      </c>
      <c r="Q92" s="65">
        <v>101.6142</v>
      </c>
      <c r="R92" s="64">
        <v>0</v>
      </c>
      <c r="S92" s="64">
        <v>0</v>
      </c>
      <c r="T92" s="29">
        <f t="shared" si="24"/>
        <v>4242.2668</v>
      </c>
      <c r="U92" s="64"/>
      <c r="V92" s="81"/>
      <c r="W92" s="49">
        <f t="shared" si="20"/>
        <v>1.21091821283315</v>
      </c>
      <c r="X92" s="50">
        <f t="shared" si="21"/>
        <v>0.621971909859498</v>
      </c>
    </row>
    <row r="93" s="1" customFormat="true" ht="29" customHeight="true" spans="1:24">
      <c r="A93" s="19" t="s">
        <v>249</v>
      </c>
      <c r="B93" s="64">
        <v>3622.378664</v>
      </c>
      <c r="C93" s="29">
        <f t="shared" si="22"/>
        <v>9237</v>
      </c>
      <c r="D93" s="64">
        <v>2259</v>
      </c>
      <c r="E93" s="64">
        <v>6707</v>
      </c>
      <c r="F93" s="64">
        <v>127</v>
      </c>
      <c r="G93" s="64">
        <v>144</v>
      </c>
      <c r="H93" s="64">
        <v>0</v>
      </c>
      <c r="I93" s="29">
        <f t="shared" si="23"/>
        <v>8627.358058</v>
      </c>
      <c r="J93" s="64">
        <v>4404.2718</v>
      </c>
      <c r="K93" s="64">
        <v>2603.943</v>
      </c>
      <c r="L93" s="64">
        <v>848.6755</v>
      </c>
      <c r="M93" s="64">
        <v>5.094658</v>
      </c>
      <c r="N93" s="64">
        <v>171.8687</v>
      </c>
      <c r="O93" s="64">
        <v>543.727</v>
      </c>
      <c r="P93" s="64">
        <v>0</v>
      </c>
      <c r="Q93" s="65">
        <v>49.7774</v>
      </c>
      <c r="R93" s="64">
        <v>0</v>
      </c>
      <c r="S93" s="64">
        <v>0</v>
      </c>
      <c r="T93" s="29">
        <f t="shared" si="24"/>
        <v>4232.020606</v>
      </c>
      <c r="U93" s="68"/>
      <c r="V93" s="84"/>
      <c r="W93" s="49">
        <f t="shared" si="20"/>
        <v>1.03925210240764</v>
      </c>
      <c r="X93" s="50">
        <f t="shared" si="21"/>
        <v>0.670900070946072</v>
      </c>
    </row>
    <row r="94" s="1" customFormat="true" ht="29" customHeight="true" spans="1:24">
      <c r="A94" s="19" t="s">
        <v>251</v>
      </c>
      <c r="B94" s="64">
        <v>2495.93</v>
      </c>
      <c r="C94" s="29">
        <f t="shared" si="22"/>
        <v>20144</v>
      </c>
      <c r="D94" s="64">
        <v>4998</v>
      </c>
      <c r="E94" s="64">
        <v>14963</v>
      </c>
      <c r="F94" s="64">
        <v>183</v>
      </c>
      <c r="G94" s="64">
        <v>0</v>
      </c>
      <c r="H94" s="64">
        <v>0</v>
      </c>
      <c r="I94" s="29">
        <f t="shared" si="23"/>
        <v>13617.86778</v>
      </c>
      <c r="J94" s="64">
        <v>8672.4389</v>
      </c>
      <c r="K94" s="64">
        <v>3020.6597</v>
      </c>
      <c r="L94" s="64">
        <v>465.7545</v>
      </c>
      <c r="M94" s="64">
        <v>1.81458</v>
      </c>
      <c r="N94" s="64">
        <v>303.8292</v>
      </c>
      <c r="O94" s="64">
        <v>934.3059</v>
      </c>
      <c r="P94" s="64">
        <v>120.375</v>
      </c>
      <c r="Q94" s="65">
        <v>98.69</v>
      </c>
      <c r="R94" s="64">
        <v>0</v>
      </c>
      <c r="S94" s="64">
        <v>0</v>
      </c>
      <c r="T94" s="29">
        <f t="shared" si="24"/>
        <v>9022.06222</v>
      </c>
      <c r="U94" s="64"/>
      <c r="V94" s="81"/>
      <c r="W94" s="49">
        <f t="shared" si="20"/>
        <v>1.46579481622783</v>
      </c>
      <c r="X94" s="50">
        <f t="shared" si="21"/>
        <v>0.601497786433085</v>
      </c>
    </row>
    <row r="95" s="8" customFormat="true" ht="29" customHeight="true" spans="1:24">
      <c r="A95" s="30" t="s">
        <v>667</v>
      </c>
      <c r="B95" s="67">
        <f t="shared" ref="B95:H95" si="29">SUM(B96:B103)</f>
        <v>70</v>
      </c>
      <c r="C95" s="67">
        <f t="shared" si="22"/>
        <v>63690.0961</v>
      </c>
      <c r="D95" s="67">
        <f t="shared" si="29"/>
        <v>8878</v>
      </c>
      <c r="E95" s="67">
        <f t="shared" si="29"/>
        <v>21043</v>
      </c>
      <c r="F95" s="67">
        <f t="shared" si="29"/>
        <v>5500</v>
      </c>
      <c r="G95" s="67">
        <f t="shared" si="29"/>
        <v>28269.0961</v>
      </c>
      <c r="H95" s="67">
        <f t="shared" si="29"/>
        <v>0</v>
      </c>
      <c r="I95" s="67">
        <f t="shared" si="23"/>
        <v>48088.41157</v>
      </c>
      <c r="J95" s="67">
        <f t="shared" ref="J95:S95" si="30">SUM(J96:J103)</f>
        <v>30619.9908</v>
      </c>
      <c r="K95" s="67">
        <f t="shared" si="30"/>
        <v>10669.9772</v>
      </c>
      <c r="L95" s="67">
        <f t="shared" si="30"/>
        <v>2279.18012</v>
      </c>
      <c r="M95" s="67">
        <f t="shared" si="30"/>
        <v>1115.46</v>
      </c>
      <c r="N95" s="67">
        <f t="shared" si="30"/>
        <v>742.86965</v>
      </c>
      <c r="O95" s="67">
        <f t="shared" si="30"/>
        <v>1880.2478</v>
      </c>
      <c r="P95" s="67">
        <f t="shared" si="30"/>
        <v>0</v>
      </c>
      <c r="Q95" s="67">
        <f t="shared" si="30"/>
        <v>780.686</v>
      </c>
      <c r="R95" s="67">
        <f t="shared" si="30"/>
        <v>0</v>
      </c>
      <c r="S95" s="67">
        <f t="shared" si="30"/>
        <v>0</v>
      </c>
      <c r="T95" s="67">
        <f t="shared" si="24"/>
        <v>15671.68453</v>
      </c>
      <c r="U95" s="85"/>
      <c r="V95" s="86"/>
      <c r="W95" s="87">
        <f t="shared" si="20"/>
        <v>0.622208116740255</v>
      </c>
      <c r="X95" s="88">
        <f t="shared" si="21"/>
        <v>0.754208580466678</v>
      </c>
    </row>
    <row r="96" s="1" customFormat="true" ht="29" customHeight="true" spans="1:24">
      <c r="A96" s="19" t="s">
        <v>793</v>
      </c>
      <c r="B96" s="32">
        <v>70</v>
      </c>
      <c r="C96" s="68">
        <f t="shared" si="22"/>
        <v>1300</v>
      </c>
      <c r="D96" s="32">
        <v>179</v>
      </c>
      <c r="E96" s="32">
        <v>921</v>
      </c>
      <c r="F96" s="32">
        <v>200</v>
      </c>
      <c r="G96" s="32">
        <v>0</v>
      </c>
      <c r="H96" s="32">
        <v>0</v>
      </c>
      <c r="I96" s="68">
        <f t="shared" si="23"/>
        <v>996.35</v>
      </c>
      <c r="J96" s="32">
        <v>0</v>
      </c>
      <c r="K96" s="32">
        <v>0</v>
      </c>
      <c r="L96" s="32">
        <v>0</v>
      </c>
      <c r="M96" s="32">
        <v>828</v>
      </c>
      <c r="N96" s="32">
        <v>0</v>
      </c>
      <c r="O96" s="32">
        <v>167.9</v>
      </c>
      <c r="P96" s="32">
        <v>0</v>
      </c>
      <c r="Q96" s="32">
        <v>0.45</v>
      </c>
      <c r="R96" s="32">
        <v>0</v>
      </c>
      <c r="S96" s="32">
        <v>0</v>
      </c>
      <c r="T96" s="68">
        <f t="shared" si="24"/>
        <v>373.65</v>
      </c>
      <c r="U96" s="44"/>
      <c r="V96" s="54"/>
      <c r="W96" s="49">
        <f t="shared" si="20"/>
        <v>1.10402970843579</v>
      </c>
      <c r="X96" s="50">
        <f t="shared" si="21"/>
        <v>0.727262773722628</v>
      </c>
    </row>
    <row r="97" s="1" customFormat="true" ht="29" customHeight="true" spans="1:24">
      <c r="A97" s="19" t="s">
        <v>188</v>
      </c>
      <c r="B97" s="32">
        <v>0</v>
      </c>
      <c r="C97" s="68">
        <f t="shared" si="22"/>
        <v>8650</v>
      </c>
      <c r="D97" s="32">
        <v>1179</v>
      </c>
      <c r="E97" s="32">
        <v>0</v>
      </c>
      <c r="F97" s="32">
        <v>700</v>
      </c>
      <c r="G97" s="32">
        <v>6771</v>
      </c>
      <c r="H97" s="32">
        <v>0</v>
      </c>
      <c r="I97" s="68">
        <f t="shared" si="23"/>
        <v>6322.39</v>
      </c>
      <c r="J97" s="32">
        <v>3579.72</v>
      </c>
      <c r="K97" s="32">
        <v>1737</v>
      </c>
      <c r="L97" s="32">
        <v>401</v>
      </c>
      <c r="M97" s="32">
        <v>0</v>
      </c>
      <c r="N97" s="32">
        <v>108</v>
      </c>
      <c r="O97" s="32">
        <v>445</v>
      </c>
      <c r="P97" s="32">
        <v>0</v>
      </c>
      <c r="Q97" s="32">
        <v>51.67</v>
      </c>
      <c r="R97" s="32">
        <v>0</v>
      </c>
      <c r="S97" s="32">
        <v>0</v>
      </c>
      <c r="T97" s="68">
        <f t="shared" si="24"/>
        <v>2327.61</v>
      </c>
      <c r="U97" s="44"/>
      <c r="V97" s="54"/>
      <c r="W97" s="49">
        <f t="shared" si="20"/>
        <v>0.186480112742175</v>
      </c>
      <c r="X97" s="50">
        <f t="shared" si="21"/>
        <v>0.730912138728324</v>
      </c>
    </row>
    <row r="98" s="1" customFormat="true" ht="29" customHeight="true" spans="1:24">
      <c r="A98" s="19" t="s">
        <v>189</v>
      </c>
      <c r="B98" s="32">
        <v>0</v>
      </c>
      <c r="C98" s="68">
        <f t="shared" si="22"/>
        <v>5370</v>
      </c>
      <c r="D98" s="32">
        <v>608</v>
      </c>
      <c r="E98" s="32">
        <v>0</v>
      </c>
      <c r="F98" s="32">
        <v>340</v>
      </c>
      <c r="G98" s="32">
        <v>4422</v>
      </c>
      <c r="H98" s="32">
        <v>0</v>
      </c>
      <c r="I98" s="68">
        <f t="shared" si="23"/>
        <v>3553.25812</v>
      </c>
      <c r="J98" s="32">
        <v>2239.38</v>
      </c>
      <c r="K98" s="32">
        <v>794.4749</v>
      </c>
      <c r="L98" s="32">
        <v>117.59952</v>
      </c>
      <c r="M98" s="32">
        <v>103.57</v>
      </c>
      <c r="N98" s="32">
        <v>39.7189</v>
      </c>
      <c r="O98" s="32">
        <v>234.1578</v>
      </c>
      <c r="P98" s="32">
        <v>0</v>
      </c>
      <c r="Q98" s="32">
        <v>24.357</v>
      </c>
      <c r="R98" s="32">
        <v>0</v>
      </c>
      <c r="S98" s="32">
        <v>0</v>
      </c>
      <c r="T98" s="68">
        <f t="shared" si="24"/>
        <v>1816.74188</v>
      </c>
      <c r="U98" s="44"/>
      <c r="V98" s="54"/>
      <c r="W98" s="49">
        <f t="shared" si="20"/>
        <v>0.17111056373242</v>
      </c>
      <c r="X98" s="50">
        <f t="shared" si="21"/>
        <v>0.661686800744879</v>
      </c>
    </row>
    <row r="99" s="1" customFormat="true" ht="29" customHeight="true" spans="1:24">
      <c r="A99" s="19" t="s">
        <v>621</v>
      </c>
      <c r="B99" s="32">
        <v>0</v>
      </c>
      <c r="C99" s="68">
        <f t="shared" si="22"/>
        <v>23501</v>
      </c>
      <c r="D99" s="32">
        <v>3504</v>
      </c>
      <c r="E99" s="32">
        <v>10337</v>
      </c>
      <c r="F99" s="32">
        <v>2150</v>
      </c>
      <c r="G99" s="32">
        <v>7510</v>
      </c>
      <c r="H99" s="32">
        <v>0</v>
      </c>
      <c r="I99" s="68">
        <f t="shared" si="23"/>
        <v>18065.36445</v>
      </c>
      <c r="J99" s="32">
        <v>13027.1224</v>
      </c>
      <c r="K99" s="32">
        <v>3214.5313</v>
      </c>
      <c r="L99" s="32">
        <v>718</v>
      </c>
      <c r="M99" s="32">
        <v>100</v>
      </c>
      <c r="N99" s="32">
        <v>227.71075</v>
      </c>
      <c r="O99" s="32">
        <v>323</v>
      </c>
      <c r="P99" s="32">
        <v>0</v>
      </c>
      <c r="Q99" s="32">
        <v>455</v>
      </c>
      <c r="R99" s="32">
        <v>0</v>
      </c>
      <c r="S99" s="32">
        <v>0</v>
      </c>
      <c r="T99" s="68">
        <f t="shared" si="24"/>
        <v>5435.63555</v>
      </c>
      <c r="U99" s="44"/>
      <c r="V99" s="54"/>
      <c r="W99" s="49">
        <f t="shared" si="20"/>
        <v>0.766162234828315</v>
      </c>
      <c r="X99" s="50">
        <f t="shared" si="21"/>
        <v>0.76870620186375</v>
      </c>
    </row>
    <row r="100" s="1" customFormat="true" ht="29" customHeight="true" spans="1:24">
      <c r="A100" s="19" t="s">
        <v>192</v>
      </c>
      <c r="B100" s="32">
        <v>0</v>
      </c>
      <c r="C100" s="68">
        <f t="shared" si="22"/>
        <v>13601.0961</v>
      </c>
      <c r="D100" s="32">
        <v>1717</v>
      </c>
      <c r="E100" s="32">
        <v>5059</v>
      </c>
      <c r="F100" s="32">
        <v>1120</v>
      </c>
      <c r="G100" s="32">
        <v>5705.0961</v>
      </c>
      <c r="H100" s="32">
        <v>0</v>
      </c>
      <c r="I100" s="68">
        <f t="shared" si="23"/>
        <v>11163.9385</v>
      </c>
      <c r="J100" s="32">
        <v>6789.7042</v>
      </c>
      <c r="K100" s="32">
        <v>2935.455</v>
      </c>
      <c r="L100" s="32">
        <v>651.0373</v>
      </c>
      <c r="M100" s="32">
        <v>29.53</v>
      </c>
      <c r="N100" s="32">
        <v>285.91</v>
      </c>
      <c r="O100" s="32">
        <v>393</v>
      </c>
      <c r="P100" s="32">
        <v>0</v>
      </c>
      <c r="Q100" s="32">
        <v>79.302</v>
      </c>
      <c r="R100" s="32">
        <v>0</v>
      </c>
      <c r="S100" s="32">
        <v>0</v>
      </c>
      <c r="T100" s="68">
        <f t="shared" si="24"/>
        <v>2437.1576</v>
      </c>
      <c r="U100" s="44"/>
      <c r="V100" s="54"/>
      <c r="W100" s="49">
        <f t="shared" si="20"/>
        <v>0.606954257227411</v>
      </c>
      <c r="X100" s="50">
        <f t="shared" si="21"/>
        <v>0.820811677082408</v>
      </c>
    </row>
    <row r="101" s="1" customFormat="true" ht="29" customHeight="true" spans="1:24">
      <c r="A101" s="19" t="s">
        <v>622</v>
      </c>
      <c r="B101" s="32">
        <v>0</v>
      </c>
      <c r="C101" s="68">
        <f t="shared" si="22"/>
        <v>9790</v>
      </c>
      <c r="D101" s="32">
        <v>1605</v>
      </c>
      <c r="E101" s="32">
        <v>4726</v>
      </c>
      <c r="F101" s="32">
        <v>890</v>
      </c>
      <c r="G101" s="32">
        <v>2569</v>
      </c>
      <c r="H101" s="32">
        <v>0</v>
      </c>
      <c r="I101" s="68">
        <f t="shared" si="23"/>
        <v>6960.6</v>
      </c>
      <c r="J101" s="32">
        <v>4477.38</v>
      </c>
      <c r="K101" s="32">
        <v>1787.74</v>
      </c>
      <c r="L101" s="32">
        <v>341.53</v>
      </c>
      <c r="M101" s="32">
        <v>54.36</v>
      </c>
      <c r="N101" s="32">
        <v>57.75</v>
      </c>
      <c r="O101" s="32">
        <v>173.87</v>
      </c>
      <c r="P101" s="32">
        <v>0</v>
      </c>
      <c r="Q101" s="32">
        <v>67.97</v>
      </c>
      <c r="R101" s="32">
        <v>0</v>
      </c>
      <c r="S101" s="32">
        <v>0</v>
      </c>
      <c r="T101" s="68">
        <f t="shared" si="24"/>
        <v>2829.4</v>
      </c>
      <c r="U101" s="44"/>
      <c r="V101" s="54"/>
      <c r="W101" s="49">
        <f t="shared" si="20"/>
        <v>0.909548027468896</v>
      </c>
      <c r="X101" s="50">
        <f t="shared" si="21"/>
        <v>0.710990806945863</v>
      </c>
    </row>
    <row r="102" s="1" customFormat="true" ht="29" customHeight="true" spans="1:24">
      <c r="A102" s="19" t="s">
        <v>805</v>
      </c>
      <c r="B102" s="32">
        <v>0</v>
      </c>
      <c r="C102" s="68">
        <f t="shared" si="22"/>
        <v>757</v>
      </c>
      <c r="D102" s="32">
        <v>0</v>
      </c>
      <c r="E102" s="32">
        <v>0</v>
      </c>
      <c r="F102" s="32">
        <v>0</v>
      </c>
      <c r="G102" s="32">
        <v>757</v>
      </c>
      <c r="H102" s="32">
        <v>0</v>
      </c>
      <c r="I102" s="68">
        <f t="shared" si="23"/>
        <v>474.156</v>
      </c>
      <c r="J102" s="32">
        <v>237.59</v>
      </c>
      <c r="K102" s="32">
        <v>58.54</v>
      </c>
      <c r="L102" s="32">
        <v>7.7</v>
      </c>
      <c r="M102" s="32">
        <v>0</v>
      </c>
      <c r="N102" s="32">
        <v>9.3</v>
      </c>
      <c r="O102" s="32">
        <v>61.14</v>
      </c>
      <c r="P102" s="32">
        <v>0</v>
      </c>
      <c r="Q102" s="32">
        <v>99.886</v>
      </c>
      <c r="R102" s="32">
        <v>0</v>
      </c>
      <c r="S102" s="32">
        <v>0</v>
      </c>
      <c r="T102" s="68">
        <f t="shared" si="24"/>
        <v>282.844</v>
      </c>
      <c r="U102" s="44"/>
      <c r="V102" s="54"/>
      <c r="W102" s="49">
        <f t="shared" si="20"/>
        <v>0</v>
      </c>
      <c r="X102" s="50">
        <f t="shared" si="21"/>
        <v>0.626361955085865</v>
      </c>
    </row>
    <row r="103" s="1" customFormat="true" ht="29" customHeight="true" spans="1:24">
      <c r="A103" s="19" t="s">
        <v>806</v>
      </c>
      <c r="B103" s="32">
        <v>0</v>
      </c>
      <c r="C103" s="68">
        <f t="shared" si="22"/>
        <v>721</v>
      </c>
      <c r="D103" s="32">
        <v>86</v>
      </c>
      <c r="E103" s="32">
        <v>0</v>
      </c>
      <c r="F103" s="32">
        <v>100</v>
      </c>
      <c r="G103" s="32">
        <v>535</v>
      </c>
      <c r="H103" s="32">
        <v>0</v>
      </c>
      <c r="I103" s="68">
        <f t="shared" si="23"/>
        <v>552.3545</v>
      </c>
      <c r="J103" s="32">
        <v>269.0942</v>
      </c>
      <c r="K103" s="32">
        <v>142.236</v>
      </c>
      <c r="L103" s="32">
        <v>42.3133</v>
      </c>
      <c r="M103" s="32">
        <v>0</v>
      </c>
      <c r="N103" s="32">
        <v>14.48</v>
      </c>
      <c r="O103" s="32">
        <v>82.18</v>
      </c>
      <c r="P103" s="32">
        <v>0</v>
      </c>
      <c r="Q103" s="32">
        <v>2.051</v>
      </c>
      <c r="R103" s="32">
        <v>0</v>
      </c>
      <c r="S103" s="32">
        <v>0</v>
      </c>
      <c r="T103" s="68">
        <f t="shared" si="24"/>
        <v>168.6455</v>
      </c>
      <c r="U103" s="44"/>
      <c r="V103" s="54"/>
      <c r="W103" s="49">
        <f t="shared" si="20"/>
        <v>0.155697111184936</v>
      </c>
      <c r="X103" s="50">
        <f t="shared" si="21"/>
        <v>0.766095006934813</v>
      </c>
    </row>
    <row r="104" s="7" customFormat="true" ht="29" customHeight="true" spans="1:24">
      <c r="A104" s="30" t="s">
        <v>668</v>
      </c>
      <c r="B104" s="26">
        <f t="shared" ref="B104:H104" si="31">SUM(B105:B111)</f>
        <v>524.060129</v>
      </c>
      <c r="C104" s="26">
        <f t="shared" si="22"/>
        <v>68623.87966</v>
      </c>
      <c r="D104" s="26">
        <f t="shared" si="31"/>
        <v>15175</v>
      </c>
      <c r="E104" s="26">
        <f t="shared" si="31"/>
        <v>45937</v>
      </c>
      <c r="F104" s="26">
        <f t="shared" si="31"/>
        <v>0</v>
      </c>
      <c r="G104" s="26">
        <f t="shared" si="31"/>
        <v>7511.87966</v>
      </c>
      <c r="H104" s="26">
        <f t="shared" si="31"/>
        <v>0</v>
      </c>
      <c r="I104" s="27">
        <f t="shared" si="23"/>
        <v>63078.85594</v>
      </c>
      <c r="J104" s="26">
        <f t="shared" ref="J104:S104" si="32">SUM(J105:J111)</f>
        <v>44146.1404</v>
      </c>
      <c r="K104" s="26">
        <f t="shared" si="32"/>
        <v>11719.2346</v>
      </c>
      <c r="L104" s="26">
        <f t="shared" si="32"/>
        <v>2564.81204</v>
      </c>
      <c r="M104" s="26">
        <f t="shared" si="32"/>
        <v>347.2786</v>
      </c>
      <c r="N104" s="26">
        <f t="shared" si="32"/>
        <v>908.5032</v>
      </c>
      <c r="O104" s="26">
        <f t="shared" si="32"/>
        <v>2535.2553</v>
      </c>
      <c r="P104" s="26">
        <f t="shared" si="32"/>
        <v>0</v>
      </c>
      <c r="Q104" s="26">
        <f t="shared" si="32"/>
        <v>857.6318</v>
      </c>
      <c r="R104" s="26">
        <f t="shared" si="32"/>
        <v>0</v>
      </c>
      <c r="S104" s="26">
        <f t="shared" si="32"/>
        <v>18.876429</v>
      </c>
      <c r="T104" s="27">
        <f t="shared" si="24"/>
        <v>6050.20742000002</v>
      </c>
      <c r="U104" s="43"/>
      <c r="V104" s="53"/>
      <c r="W104" s="49">
        <f t="shared" si="20"/>
        <v>0.968819093011597</v>
      </c>
      <c r="X104" s="50">
        <f t="shared" si="21"/>
        <v>0.912230445801865</v>
      </c>
    </row>
    <row r="105" s="1" customFormat="true" ht="29" customHeight="true" spans="1:24">
      <c r="A105" s="19" t="s">
        <v>793</v>
      </c>
      <c r="B105" s="40">
        <v>105.92</v>
      </c>
      <c r="C105" s="32">
        <f t="shared" si="22"/>
        <v>128</v>
      </c>
      <c r="D105" s="40">
        <v>0</v>
      </c>
      <c r="E105" s="40">
        <v>128</v>
      </c>
      <c r="F105" s="40">
        <v>0</v>
      </c>
      <c r="G105" s="40">
        <v>0</v>
      </c>
      <c r="H105" s="40">
        <v>0</v>
      </c>
      <c r="I105" s="29">
        <f t="shared" si="23"/>
        <v>76.41</v>
      </c>
      <c r="J105" s="40">
        <v>0</v>
      </c>
      <c r="K105" s="40">
        <v>0</v>
      </c>
      <c r="L105" s="40">
        <v>0</v>
      </c>
      <c r="M105" s="40">
        <v>15.84</v>
      </c>
      <c r="N105" s="40">
        <v>0</v>
      </c>
      <c r="O105" s="40">
        <v>60.57</v>
      </c>
      <c r="P105" s="40">
        <v>0</v>
      </c>
      <c r="Q105" s="40">
        <v>0</v>
      </c>
      <c r="R105" s="40">
        <v>0</v>
      </c>
      <c r="S105" s="40">
        <v>0</v>
      </c>
      <c r="T105" s="29">
        <f t="shared" si="24"/>
        <v>157.51</v>
      </c>
      <c r="U105" s="34"/>
      <c r="V105" s="89"/>
      <c r="W105" s="49">
        <f t="shared" si="20"/>
        <v>1.67517340662217</v>
      </c>
      <c r="X105" s="50">
        <f t="shared" si="21"/>
        <v>0.326650136798906</v>
      </c>
    </row>
    <row r="106" s="1" customFormat="true" ht="29" customHeight="true" spans="1:24">
      <c r="A106" s="19" t="s">
        <v>754</v>
      </c>
      <c r="B106" s="40">
        <v>18.876429</v>
      </c>
      <c r="C106" s="32">
        <f t="shared" si="22"/>
        <v>4967.68826</v>
      </c>
      <c r="D106" s="40">
        <v>992</v>
      </c>
      <c r="E106" s="40">
        <v>2978</v>
      </c>
      <c r="F106" s="40">
        <v>0</v>
      </c>
      <c r="G106" s="40">
        <v>997.68826</v>
      </c>
      <c r="H106" s="40">
        <v>0</v>
      </c>
      <c r="I106" s="29">
        <f t="shared" si="23"/>
        <v>4527.96382</v>
      </c>
      <c r="J106" s="40">
        <v>2796.0356</v>
      </c>
      <c r="K106" s="32">
        <v>1043.2377</v>
      </c>
      <c r="L106" s="32">
        <v>300.37392</v>
      </c>
      <c r="M106" s="32">
        <v>0</v>
      </c>
      <c r="N106" s="32">
        <v>35.2057</v>
      </c>
      <c r="O106" s="32">
        <v>310.3956</v>
      </c>
      <c r="P106" s="40">
        <v>0</v>
      </c>
      <c r="Q106" s="32">
        <v>42.7153</v>
      </c>
      <c r="R106" s="40">
        <v>0</v>
      </c>
      <c r="S106" s="40">
        <v>18.876429</v>
      </c>
      <c r="T106" s="29">
        <f t="shared" si="24"/>
        <v>439.72444</v>
      </c>
      <c r="U106" s="90" t="s">
        <v>823</v>
      </c>
      <c r="V106" s="91"/>
      <c r="W106" s="49">
        <f t="shared" si="20"/>
        <v>0.876773790122731</v>
      </c>
      <c r="X106" s="50">
        <f t="shared" si="21"/>
        <v>0.908032704356239</v>
      </c>
    </row>
    <row r="107" s="1" customFormat="true" ht="29" customHeight="true" spans="1:24">
      <c r="A107" s="19" t="s">
        <v>258</v>
      </c>
      <c r="B107" s="32">
        <v>0</v>
      </c>
      <c r="C107" s="32">
        <f t="shared" si="22"/>
        <v>20055.06</v>
      </c>
      <c r="D107" s="40">
        <v>4791</v>
      </c>
      <c r="E107" s="32">
        <v>14528</v>
      </c>
      <c r="F107" s="32">
        <v>0</v>
      </c>
      <c r="G107" s="32">
        <v>736.06</v>
      </c>
      <c r="H107" s="32">
        <v>0</v>
      </c>
      <c r="I107" s="29">
        <f t="shared" si="23"/>
        <v>17372.61926</v>
      </c>
      <c r="J107" s="32">
        <v>13528.6933</v>
      </c>
      <c r="K107" s="32">
        <v>2647.3402</v>
      </c>
      <c r="L107" s="32">
        <v>314.87616</v>
      </c>
      <c r="M107" s="32">
        <v>0</v>
      </c>
      <c r="N107" s="32">
        <v>128.175</v>
      </c>
      <c r="O107" s="32">
        <v>533.9026</v>
      </c>
      <c r="P107" s="32">
        <v>0</v>
      </c>
      <c r="Q107" s="32">
        <v>219.632</v>
      </c>
      <c r="R107" s="32">
        <v>0</v>
      </c>
      <c r="S107" s="32">
        <v>0</v>
      </c>
      <c r="T107" s="29">
        <f t="shared" si="24"/>
        <v>2682.44074</v>
      </c>
      <c r="U107" s="92" t="s">
        <v>824</v>
      </c>
      <c r="V107" s="93"/>
      <c r="W107" s="49">
        <f t="shared" si="20"/>
        <v>1.11203726455236</v>
      </c>
      <c r="X107" s="50">
        <f t="shared" si="21"/>
        <v>0.86624618724651</v>
      </c>
    </row>
    <row r="108" s="1" customFormat="true" ht="29" customHeight="true" spans="1:24">
      <c r="A108" s="19" t="s">
        <v>260</v>
      </c>
      <c r="B108" s="40">
        <v>0</v>
      </c>
      <c r="C108" s="32">
        <f t="shared" si="22"/>
        <v>6448.54</v>
      </c>
      <c r="D108" s="40">
        <v>1445</v>
      </c>
      <c r="E108" s="40">
        <v>4338</v>
      </c>
      <c r="F108" s="40">
        <v>0</v>
      </c>
      <c r="G108" s="40">
        <v>665.54</v>
      </c>
      <c r="H108" s="40">
        <v>0</v>
      </c>
      <c r="I108" s="29">
        <f t="shared" si="23"/>
        <v>6149.4318</v>
      </c>
      <c r="J108" s="32">
        <v>4091.1888</v>
      </c>
      <c r="K108" s="32">
        <v>1460.0475</v>
      </c>
      <c r="L108" s="32">
        <v>171.9056</v>
      </c>
      <c r="M108" s="41">
        <v>10.6586</v>
      </c>
      <c r="N108" s="32">
        <v>175.59</v>
      </c>
      <c r="O108" s="32">
        <v>177.2136</v>
      </c>
      <c r="P108" s="40">
        <v>0</v>
      </c>
      <c r="Q108" s="32">
        <v>62.8277</v>
      </c>
      <c r="R108" s="40">
        <v>0</v>
      </c>
      <c r="S108" s="40">
        <v>0</v>
      </c>
      <c r="T108" s="29">
        <f t="shared" si="24"/>
        <v>299.108200000001</v>
      </c>
      <c r="U108" s="90" t="s">
        <v>825</v>
      </c>
      <c r="V108" s="91"/>
      <c r="W108" s="49">
        <f t="shared" si="20"/>
        <v>0.940412088154226</v>
      </c>
      <c r="X108" s="50">
        <f t="shared" si="21"/>
        <v>0.953616136365751</v>
      </c>
    </row>
    <row r="109" s="1" customFormat="true" ht="29" customHeight="true" spans="1:24">
      <c r="A109" s="19" t="s">
        <v>262</v>
      </c>
      <c r="B109" s="32">
        <v>387.25</v>
      </c>
      <c r="C109" s="32">
        <f t="shared" si="22"/>
        <v>34515.4423</v>
      </c>
      <c r="D109" s="40">
        <v>7420</v>
      </c>
      <c r="E109" s="32">
        <v>22501</v>
      </c>
      <c r="F109" s="32">
        <v>0</v>
      </c>
      <c r="G109" s="32">
        <v>4594.4423</v>
      </c>
      <c r="H109" s="32">
        <v>0</v>
      </c>
      <c r="I109" s="29">
        <f t="shared" si="23"/>
        <v>32630.9374</v>
      </c>
      <c r="J109" s="32">
        <v>21894.3218</v>
      </c>
      <c r="K109" s="32">
        <v>6313.2297</v>
      </c>
      <c r="L109" s="32">
        <v>1735.9374</v>
      </c>
      <c r="M109" s="32">
        <v>320.78</v>
      </c>
      <c r="N109" s="32">
        <v>552.95</v>
      </c>
      <c r="O109" s="32">
        <v>1307.171</v>
      </c>
      <c r="P109" s="32">
        <v>0</v>
      </c>
      <c r="Q109" s="32">
        <v>506.5475</v>
      </c>
      <c r="R109" s="32">
        <v>0</v>
      </c>
      <c r="S109" s="32">
        <v>0</v>
      </c>
      <c r="T109" s="29">
        <f t="shared" si="24"/>
        <v>2271.7549</v>
      </c>
      <c r="U109" s="90" t="s">
        <v>826</v>
      </c>
      <c r="V109" s="91"/>
      <c r="W109" s="49">
        <f t="shared" si="20"/>
        <v>0.916951898537858</v>
      </c>
      <c r="X109" s="50">
        <f t="shared" si="21"/>
        <v>0.93491175750932</v>
      </c>
    </row>
    <row r="110" s="1" customFormat="true" ht="29" customHeight="true" spans="1:24">
      <c r="A110" s="19" t="s">
        <v>807</v>
      </c>
      <c r="B110" s="40">
        <v>12.0137</v>
      </c>
      <c r="C110" s="32">
        <f t="shared" si="22"/>
        <v>2157.1491</v>
      </c>
      <c r="D110" s="40">
        <v>448</v>
      </c>
      <c r="E110" s="32">
        <v>1245</v>
      </c>
      <c r="F110" s="32">
        <v>0</v>
      </c>
      <c r="G110" s="32">
        <v>464.1491</v>
      </c>
      <c r="H110" s="32">
        <v>0</v>
      </c>
      <c r="I110" s="29">
        <f t="shared" si="23"/>
        <v>1996.49366</v>
      </c>
      <c r="J110" s="32">
        <v>1566.6009</v>
      </c>
      <c r="K110" s="32">
        <v>221.5795</v>
      </c>
      <c r="L110" s="32">
        <v>36.81896</v>
      </c>
      <c r="M110" s="32">
        <v>0</v>
      </c>
      <c r="N110" s="32">
        <v>13.0825</v>
      </c>
      <c r="O110" s="32">
        <v>132.5025</v>
      </c>
      <c r="P110" s="32">
        <v>0</v>
      </c>
      <c r="Q110" s="32">
        <v>25.9093</v>
      </c>
      <c r="R110" s="32">
        <v>0</v>
      </c>
      <c r="S110" s="32">
        <v>0</v>
      </c>
      <c r="T110" s="29">
        <f t="shared" si="24"/>
        <v>172.66914</v>
      </c>
      <c r="U110" s="90" t="s">
        <v>827</v>
      </c>
      <c r="V110" s="91"/>
      <c r="W110" s="49">
        <f t="shared" si="20"/>
        <v>0.847986664781094</v>
      </c>
      <c r="X110" s="50">
        <f t="shared" si="21"/>
        <v>0.920398256875879</v>
      </c>
    </row>
    <row r="111" s="1" customFormat="true" ht="29" customHeight="true" spans="1:24">
      <c r="A111" s="19" t="s">
        <v>808</v>
      </c>
      <c r="B111" s="40">
        <v>0</v>
      </c>
      <c r="C111" s="32">
        <f t="shared" si="22"/>
        <v>352</v>
      </c>
      <c r="D111" s="40">
        <v>79</v>
      </c>
      <c r="E111" s="32">
        <v>219</v>
      </c>
      <c r="F111" s="32">
        <v>0</v>
      </c>
      <c r="G111" s="32">
        <v>54</v>
      </c>
      <c r="H111" s="32">
        <v>0</v>
      </c>
      <c r="I111" s="29">
        <f t="shared" si="23"/>
        <v>325</v>
      </c>
      <c r="J111" s="32">
        <v>269.3</v>
      </c>
      <c r="K111" s="32">
        <v>33.8</v>
      </c>
      <c r="L111" s="32">
        <v>4.9</v>
      </c>
      <c r="M111" s="32">
        <v>0</v>
      </c>
      <c r="N111" s="32">
        <v>3.5</v>
      </c>
      <c r="O111" s="32">
        <v>13.5</v>
      </c>
      <c r="P111" s="32">
        <v>0</v>
      </c>
      <c r="Q111" s="32">
        <v>0</v>
      </c>
      <c r="R111" s="32">
        <v>0</v>
      </c>
      <c r="S111" s="32">
        <v>0</v>
      </c>
      <c r="T111" s="29">
        <f t="shared" si="24"/>
        <v>27</v>
      </c>
      <c r="U111" s="34"/>
      <c r="V111" s="89"/>
      <c r="W111" s="49">
        <f t="shared" si="20"/>
        <v>0.916923076923077</v>
      </c>
      <c r="X111" s="50">
        <f t="shared" si="21"/>
        <v>0.923295454545455</v>
      </c>
    </row>
    <row r="112" s="7" customFormat="true" ht="29" customHeight="true" spans="1:24">
      <c r="A112" s="30" t="s">
        <v>176</v>
      </c>
      <c r="B112" s="26">
        <f t="shared" ref="B112:H112" si="33">SUM(B113:B114)</f>
        <v>0</v>
      </c>
      <c r="C112" s="69">
        <f t="shared" ref="C112:C115" si="34">D112+E112+F112+G112+H112</f>
        <v>19772.17</v>
      </c>
      <c r="D112" s="26">
        <f t="shared" si="33"/>
        <v>1354</v>
      </c>
      <c r="E112" s="26">
        <f t="shared" si="33"/>
        <v>0</v>
      </c>
      <c r="F112" s="26">
        <f t="shared" si="33"/>
        <v>8434.78</v>
      </c>
      <c r="G112" s="26">
        <f t="shared" si="33"/>
        <v>0</v>
      </c>
      <c r="H112" s="26">
        <f t="shared" si="33"/>
        <v>9983.39</v>
      </c>
      <c r="I112" s="76">
        <f t="shared" ref="I112:I115" si="35">J112+K112+L112+M112+N112+O112+P112+Q112</f>
        <v>13605.4773</v>
      </c>
      <c r="J112" s="26">
        <f t="shared" ref="J112:S112" si="36">SUM(J113:J114)</f>
        <v>7424.69</v>
      </c>
      <c r="K112" s="26">
        <f t="shared" si="36"/>
        <v>1422.88</v>
      </c>
      <c r="L112" s="26">
        <f t="shared" si="36"/>
        <v>567.23</v>
      </c>
      <c r="M112" s="26">
        <f t="shared" si="36"/>
        <v>1551.94</v>
      </c>
      <c r="N112" s="26">
        <f t="shared" si="36"/>
        <v>81.71</v>
      </c>
      <c r="O112" s="26">
        <f t="shared" si="36"/>
        <v>1248.0673</v>
      </c>
      <c r="P112" s="26">
        <f t="shared" si="36"/>
        <v>16.75</v>
      </c>
      <c r="Q112" s="26">
        <f t="shared" si="36"/>
        <v>1292.21</v>
      </c>
      <c r="R112" s="26">
        <f t="shared" si="36"/>
        <v>0</v>
      </c>
      <c r="S112" s="26">
        <f t="shared" si="36"/>
        <v>0</v>
      </c>
      <c r="T112" s="27">
        <f t="shared" si="24"/>
        <v>6166.6927</v>
      </c>
      <c r="U112" s="43"/>
      <c r="V112" s="53"/>
      <c r="W112" s="49">
        <f t="shared" si="20"/>
        <v>0.0995187430873888</v>
      </c>
      <c r="X112" s="50">
        <f t="shared" si="21"/>
        <v>0.68811249852697</v>
      </c>
    </row>
    <row r="113" s="1" customFormat="true" ht="29" customHeight="true" spans="1:24">
      <c r="A113" s="19" t="s">
        <v>793</v>
      </c>
      <c r="B113" s="32">
        <v>0</v>
      </c>
      <c r="C113" s="70">
        <f t="shared" si="34"/>
        <v>9788.78</v>
      </c>
      <c r="D113" s="32">
        <v>1354</v>
      </c>
      <c r="E113" s="32">
        <v>0</v>
      </c>
      <c r="F113" s="74">
        <v>8434.78</v>
      </c>
      <c r="G113" s="32">
        <v>0</v>
      </c>
      <c r="H113" s="32">
        <v>0</v>
      </c>
      <c r="I113" s="77">
        <f t="shared" si="35"/>
        <v>6439.60866</v>
      </c>
      <c r="J113" s="32">
        <v>2227.407</v>
      </c>
      <c r="K113" s="32">
        <v>748.67</v>
      </c>
      <c r="L113" s="32">
        <v>291.4</v>
      </c>
      <c r="M113" s="32">
        <v>1551.94</v>
      </c>
      <c r="N113" s="32">
        <v>24.513</v>
      </c>
      <c r="O113" s="32">
        <v>1111.17866</v>
      </c>
      <c r="P113" s="32">
        <v>16.75</v>
      </c>
      <c r="Q113" s="32">
        <v>467.75</v>
      </c>
      <c r="R113" s="32">
        <v>0</v>
      </c>
      <c r="S113" s="32">
        <v>0</v>
      </c>
      <c r="T113" s="29">
        <f t="shared" si="24"/>
        <v>3349.17134</v>
      </c>
      <c r="U113" s="44"/>
      <c r="V113" s="54"/>
      <c r="W113" s="49">
        <f t="shared" si="20"/>
        <v>0.210261224165755</v>
      </c>
      <c r="X113" s="50">
        <f t="shared" si="21"/>
        <v>0.657856102599098</v>
      </c>
    </row>
    <row r="114" s="1" customFormat="true" ht="29" customHeight="true" spans="1:24">
      <c r="A114" s="19" t="s">
        <v>809</v>
      </c>
      <c r="B114" s="32">
        <v>0</v>
      </c>
      <c r="C114" s="70">
        <f t="shared" si="34"/>
        <v>9983.39</v>
      </c>
      <c r="D114" s="32">
        <v>0</v>
      </c>
      <c r="E114" s="32">
        <v>0</v>
      </c>
      <c r="F114" s="32">
        <v>0</v>
      </c>
      <c r="G114" s="32">
        <v>0</v>
      </c>
      <c r="H114" s="32">
        <v>9983.39</v>
      </c>
      <c r="I114" s="77">
        <f t="shared" si="35"/>
        <v>7165.86864</v>
      </c>
      <c r="J114" s="32">
        <v>5197.283</v>
      </c>
      <c r="K114" s="32">
        <v>674.21</v>
      </c>
      <c r="L114" s="32">
        <v>275.83</v>
      </c>
      <c r="M114" s="32">
        <v>0</v>
      </c>
      <c r="N114" s="32">
        <v>57.197</v>
      </c>
      <c r="O114" s="32">
        <v>136.88864</v>
      </c>
      <c r="P114" s="32">
        <v>0</v>
      </c>
      <c r="Q114" s="32">
        <v>824.46</v>
      </c>
      <c r="R114" s="32">
        <v>0</v>
      </c>
      <c r="S114" s="32">
        <v>0</v>
      </c>
      <c r="T114" s="29">
        <f t="shared" si="24"/>
        <v>2817.52136</v>
      </c>
      <c r="U114" s="44"/>
      <c r="V114" s="54"/>
      <c r="W114" s="49">
        <f t="shared" si="20"/>
        <v>0</v>
      </c>
      <c r="X114" s="50">
        <f t="shared" si="21"/>
        <v>0.717779095076923</v>
      </c>
    </row>
    <row r="115" s="7" customFormat="true" ht="29" customHeight="true" spans="1:24">
      <c r="A115" s="71" t="s">
        <v>16</v>
      </c>
      <c r="B115" s="26">
        <v>0</v>
      </c>
      <c r="C115" s="69">
        <f t="shared" si="34"/>
        <v>20582.215122</v>
      </c>
      <c r="D115" s="26">
        <v>1089</v>
      </c>
      <c r="E115" s="26">
        <v>0</v>
      </c>
      <c r="F115" s="26">
        <v>9967.69</v>
      </c>
      <c r="G115" s="26">
        <v>0</v>
      </c>
      <c r="H115" s="26">
        <v>9525.525122</v>
      </c>
      <c r="I115" s="76">
        <f t="shared" si="35"/>
        <v>15895.117755</v>
      </c>
      <c r="J115" s="26">
        <v>7122.407755</v>
      </c>
      <c r="K115" s="78">
        <v>1747.6</v>
      </c>
      <c r="L115" s="36">
        <v>440.55</v>
      </c>
      <c r="M115" s="26">
        <v>195.5</v>
      </c>
      <c r="N115" s="26">
        <v>255.83</v>
      </c>
      <c r="O115" s="26">
        <v>783.28</v>
      </c>
      <c r="P115" s="26">
        <v>787.25</v>
      </c>
      <c r="Q115" s="26">
        <v>4562.7</v>
      </c>
      <c r="R115" s="26">
        <v>81.5</v>
      </c>
      <c r="S115" s="26">
        <v>4.7</v>
      </c>
      <c r="T115" s="27">
        <f t="shared" si="24"/>
        <v>4600.897367</v>
      </c>
      <c r="U115" s="44"/>
      <c r="V115" s="54"/>
      <c r="W115" s="49">
        <f t="shared" si="20"/>
        <v>0.0685116031718256</v>
      </c>
      <c r="X115" s="50">
        <f t="shared" si="21"/>
        <v>0.77227439616108</v>
      </c>
    </row>
    <row r="116" s="7" customFormat="true" ht="29" customHeight="true" spans="1:24">
      <c r="A116" s="30" t="s">
        <v>669</v>
      </c>
      <c r="B116" s="26">
        <f t="shared" ref="B116:H116" si="37">SUM(B117:B124)</f>
        <v>3.15999999999984</v>
      </c>
      <c r="C116" s="26">
        <f>SUM(D116:H116)</f>
        <v>53633.4269</v>
      </c>
      <c r="D116" s="26">
        <f t="shared" si="37"/>
        <v>5325</v>
      </c>
      <c r="E116" s="26">
        <f t="shared" si="37"/>
        <v>11008</v>
      </c>
      <c r="F116" s="26">
        <f t="shared" si="37"/>
        <v>5650.37</v>
      </c>
      <c r="G116" s="26">
        <f t="shared" si="37"/>
        <v>18381.1157</v>
      </c>
      <c r="H116" s="26">
        <f t="shared" si="37"/>
        <v>13268.9412</v>
      </c>
      <c r="I116" s="27">
        <f>SUM(J116:Q116)</f>
        <v>36311.623428</v>
      </c>
      <c r="J116" s="26">
        <f t="shared" ref="J116:S116" si="38">SUM(J117:J124)</f>
        <v>19184.2102</v>
      </c>
      <c r="K116" s="26">
        <f t="shared" si="38"/>
        <v>12968.33</v>
      </c>
      <c r="L116" s="26">
        <f t="shared" si="38"/>
        <v>1998.6029</v>
      </c>
      <c r="M116" s="26">
        <f t="shared" si="38"/>
        <v>266.306528</v>
      </c>
      <c r="N116" s="26">
        <f t="shared" si="38"/>
        <v>373.3764</v>
      </c>
      <c r="O116" s="26">
        <f t="shared" si="38"/>
        <v>1358.3334</v>
      </c>
      <c r="P116" s="26">
        <f t="shared" si="38"/>
        <v>0</v>
      </c>
      <c r="Q116" s="26">
        <f t="shared" si="38"/>
        <v>162.464</v>
      </c>
      <c r="R116" s="26">
        <f t="shared" si="38"/>
        <v>0</v>
      </c>
      <c r="S116" s="26">
        <f t="shared" si="38"/>
        <v>0</v>
      </c>
      <c r="T116" s="27">
        <f t="shared" si="24"/>
        <v>17324.963472</v>
      </c>
      <c r="U116" s="43"/>
      <c r="V116" s="53"/>
      <c r="W116" s="49">
        <f t="shared" si="20"/>
        <v>0.449800875259286</v>
      </c>
      <c r="X116" s="50">
        <f t="shared" si="21"/>
        <v>0.676993550982268</v>
      </c>
    </row>
    <row r="117" s="1" customFormat="true" ht="29" customHeight="true" spans="1:24">
      <c r="A117" s="19" t="s">
        <v>793</v>
      </c>
      <c r="B117" s="29">
        <v>2.22000000000001</v>
      </c>
      <c r="C117" s="32">
        <v>193</v>
      </c>
      <c r="D117" s="29">
        <v>14</v>
      </c>
      <c r="E117" s="29">
        <v>140</v>
      </c>
      <c r="F117" s="29">
        <v>39</v>
      </c>
      <c r="G117" s="29">
        <v>0</v>
      </c>
      <c r="H117" s="29">
        <v>0</v>
      </c>
      <c r="I117" s="29">
        <v>85.71</v>
      </c>
      <c r="J117" s="29">
        <v>0</v>
      </c>
      <c r="K117" s="29">
        <v>0</v>
      </c>
      <c r="L117" s="29">
        <v>0</v>
      </c>
      <c r="M117" s="29">
        <v>73.61</v>
      </c>
      <c r="N117" s="29">
        <v>12.1</v>
      </c>
      <c r="O117" s="29">
        <v>0</v>
      </c>
      <c r="P117" s="29">
        <v>0</v>
      </c>
      <c r="Q117" s="29">
        <v>0</v>
      </c>
      <c r="R117" s="32">
        <f t="shared" ref="R117:R124" si="39">SUM(R118:R125)</f>
        <v>0</v>
      </c>
      <c r="S117" s="32">
        <f t="shared" ref="S117:S124" si="40">SUM(S118:S125)</f>
        <v>0</v>
      </c>
      <c r="T117" s="29">
        <v>109.51</v>
      </c>
      <c r="U117" s="44"/>
      <c r="V117" s="54"/>
      <c r="W117" s="49">
        <f t="shared" si="20"/>
        <v>1.79675650449189</v>
      </c>
      <c r="X117" s="50">
        <f t="shared" si="21"/>
        <v>0.439043130826759</v>
      </c>
    </row>
    <row r="118" s="1" customFormat="true" ht="29" customHeight="true" spans="1:24">
      <c r="A118" s="19" t="s">
        <v>179</v>
      </c>
      <c r="B118" s="29">
        <v>0.939999999999827</v>
      </c>
      <c r="C118" s="32">
        <v>2158.98</v>
      </c>
      <c r="D118" s="29">
        <v>208</v>
      </c>
      <c r="E118" s="29">
        <v>0</v>
      </c>
      <c r="F118" s="29">
        <v>0</v>
      </c>
      <c r="G118" s="29">
        <v>1950.98</v>
      </c>
      <c r="H118" s="29">
        <v>0</v>
      </c>
      <c r="I118" s="29">
        <v>1436.14</v>
      </c>
      <c r="J118" s="29">
        <v>680.66</v>
      </c>
      <c r="K118" s="29">
        <v>350.82</v>
      </c>
      <c r="L118" s="29">
        <v>160.28</v>
      </c>
      <c r="M118" s="29">
        <v>38.99</v>
      </c>
      <c r="N118" s="29">
        <v>26.66</v>
      </c>
      <c r="O118" s="29">
        <v>174.22</v>
      </c>
      <c r="P118" s="29">
        <v>0</v>
      </c>
      <c r="Q118" s="29">
        <v>4.51</v>
      </c>
      <c r="R118" s="32">
        <f t="shared" si="39"/>
        <v>0</v>
      </c>
      <c r="S118" s="32">
        <f t="shared" si="40"/>
        <v>0</v>
      </c>
      <c r="T118" s="29">
        <v>723.78</v>
      </c>
      <c r="U118" s="44"/>
      <c r="V118" s="54"/>
      <c r="W118" s="49">
        <f t="shared" si="20"/>
        <v>0.144832676480009</v>
      </c>
      <c r="X118" s="50">
        <f t="shared" si="21"/>
        <v>0.664904255713175</v>
      </c>
    </row>
    <row r="119" s="1" customFormat="true" ht="29" customHeight="true" spans="1:24">
      <c r="A119" s="19" t="s">
        <v>180</v>
      </c>
      <c r="B119" s="29">
        <v>0</v>
      </c>
      <c r="C119" s="32">
        <v>1336.05</v>
      </c>
      <c r="D119" s="29">
        <v>97</v>
      </c>
      <c r="E119" s="29">
        <v>0</v>
      </c>
      <c r="F119" s="29">
        <v>0</v>
      </c>
      <c r="G119" s="29">
        <v>217.02</v>
      </c>
      <c r="H119" s="29">
        <v>1022.03</v>
      </c>
      <c r="I119" s="29">
        <v>714.21</v>
      </c>
      <c r="J119" s="29">
        <v>401.91</v>
      </c>
      <c r="K119" s="29">
        <v>143.63</v>
      </c>
      <c r="L119" s="29">
        <v>59.91</v>
      </c>
      <c r="M119" s="29">
        <v>30.69</v>
      </c>
      <c r="N119" s="29">
        <v>11.48</v>
      </c>
      <c r="O119" s="29">
        <v>66.08</v>
      </c>
      <c r="P119" s="29">
        <v>0</v>
      </c>
      <c r="Q119" s="29">
        <v>0.51</v>
      </c>
      <c r="R119" s="32">
        <f t="shared" si="39"/>
        <v>0</v>
      </c>
      <c r="S119" s="32">
        <f t="shared" si="40"/>
        <v>0</v>
      </c>
      <c r="T119" s="29">
        <v>621.84</v>
      </c>
      <c r="U119" s="44"/>
      <c r="V119" s="54"/>
      <c r="W119" s="49">
        <f t="shared" si="20"/>
        <v>0.135814396326011</v>
      </c>
      <c r="X119" s="50">
        <f t="shared" si="21"/>
        <v>0.534568317054003</v>
      </c>
    </row>
    <row r="120" s="1" customFormat="true" ht="29" customHeight="true" spans="1:24">
      <c r="A120" s="19" t="s">
        <v>181</v>
      </c>
      <c r="B120" s="29">
        <v>0</v>
      </c>
      <c r="C120" s="32">
        <v>10001.0112</v>
      </c>
      <c r="D120" s="29">
        <v>892</v>
      </c>
      <c r="E120" s="29">
        <v>0</v>
      </c>
      <c r="F120" s="29">
        <v>683.68</v>
      </c>
      <c r="G120" s="29">
        <v>4255</v>
      </c>
      <c r="H120" s="29">
        <v>4170.3312</v>
      </c>
      <c r="I120" s="29">
        <v>6255.3391</v>
      </c>
      <c r="J120" s="29">
        <v>4642.1035</v>
      </c>
      <c r="K120" s="29">
        <v>979.64</v>
      </c>
      <c r="L120" s="29">
        <v>243.7081</v>
      </c>
      <c r="M120" s="29">
        <v>25.86</v>
      </c>
      <c r="N120" s="29">
        <v>142.2554</v>
      </c>
      <c r="O120" s="29">
        <v>194.8601</v>
      </c>
      <c r="P120" s="29">
        <v>0</v>
      </c>
      <c r="Q120" s="29">
        <v>26.912</v>
      </c>
      <c r="R120" s="32">
        <f t="shared" si="39"/>
        <v>0</v>
      </c>
      <c r="S120" s="32">
        <f t="shared" si="40"/>
        <v>0</v>
      </c>
      <c r="T120" s="29">
        <v>3745.6721</v>
      </c>
      <c r="U120" s="44"/>
      <c r="V120" s="54"/>
      <c r="W120" s="49">
        <f t="shared" si="20"/>
        <v>0.142598184645178</v>
      </c>
      <c r="X120" s="50">
        <f t="shared" si="21"/>
        <v>0.625470662406617</v>
      </c>
    </row>
    <row r="121" s="1" customFormat="true" ht="29" customHeight="true" spans="1:24">
      <c r="A121" s="19" t="s">
        <v>30</v>
      </c>
      <c r="B121" s="29">
        <v>0</v>
      </c>
      <c r="C121" s="32">
        <v>16449.1857</v>
      </c>
      <c r="D121" s="29">
        <v>1716</v>
      </c>
      <c r="E121" s="29">
        <v>5131</v>
      </c>
      <c r="F121" s="29">
        <v>2654.53</v>
      </c>
      <c r="G121" s="29">
        <v>6947.6557</v>
      </c>
      <c r="H121" s="29">
        <v>0</v>
      </c>
      <c r="I121" s="29">
        <v>12086.674328</v>
      </c>
      <c r="J121" s="29">
        <v>4928.0745</v>
      </c>
      <c r="K121" s="29">
        <v>6017.224</v>
      </c>
      <c r="L121" s="29">
        <v>567.7998</v>
      </c>
      <c r="M121" s="29">
        <v>22.117628</v>
      </c>
      <c r="N121" s="29">
        <v>60.2182</v>
      </c>
      <c r="O121" s="29">
        <v>435.6922</v>
      </c>
      <c r="P121" s="29">
        <v>0</v>
      </c>
      <c r="Q121" s="29">
        <v>55.548</v>
      </c>
      <c r="R121" s="32">
        <f t="shared" si="39"/>
        <v>0</v>
      </c>
      <c r="S121" s="32">
        <f t="shared" si="40"/>
        <v>0</v>
      </c>
      <c r="T121" s="29">
        <v>4362.511372</v>
      </c>
      <c r="U121" s="44"/>
      <c r="V121" s="54"/>
      <c r="W121" s="49">
        <f t="shared" si="20"/>
        <v>0.566491643126202</v>
      </c>
      <c r="X121" s="50">
        <f t="shared" si="21"/>
        <v>0.734788611937185</v>
      </c>
    </row>
    <row r="122" s="1" customFormat="true" ht="29" customHeight="true" spans="1:24">
      <c r="A122" s="19" t="s">
        <v>626</v>
      </c>
      <c r="B122" s="29">
        <v>0</v>
      </c>
      <c r="C122" s="32">
        <v>8634.02</v>
      </c>
      <c r="D122" s="29">
        <v>840</v>
      </c>
      <c r="E122" s="29">
        <v>2512</v>
      </c>
      <c r="F122" s="29">
        <v>743.89</v>
      </c>
      <c r="G122" s="29">
        <v>1935.16</v>
      </c>
      <c r="H122" s="29">
        <v>2602.97</v>
      </c>
      <c r="I122" s="29">
        <v>5591.417</v>
      </c>
      <c r="J122" s="29">
        <v>2466.9173</v>
      </c>
      <c r="K122" s="29">
        <v>2321.952</v>
      </c>
      <c r="L122" s="29">
        <v>468.096</v>
      </c>
      <c r="M122" s="29">
        <v>24.69</v>
      </c>
      <c r="N122" s="29">
        <v>100.3086</v>
      </c>
      <c r="O122" s="29">
        <v>183.4811</v>
      </c>
      <c r="P122" s="29">
        <v>0</v>
      </c>
      <c r="Q122" s="29">
        <v>25.972</v>
      </c>
      <c r="R122" s="32">
        <f t="shared" si="39"/>
        <v>0</v>
      </c>
      <c r="S122" s="32">
        <f t="shared" si="40"/>
        <v>0</v>
      </c>
      <c r="T122" s="29">
        <v>3042.603</v>
      </c>
      <c r="U122" s="44"/>
      <c r="V122" s="54"/>
      <c r="W122" s="49">
        <f t="shared" si="20"/>
        <v>0.599490254438186</v>
      </c>
      <c r="X122" s="50">
        <f t="shared" si="21"/>
        <v>0.647602970574541</v>
      </c>
    </row>
    <row r="123" s="1" customFormat="true" ht="29" customHeight="true" spans="1:24">
      <c r="A123" s="19" t="s">
        <v>182</v>
      </c>
      <c r="B123" s="29">
        <v>0</v>
      </c>
      <c r="C123" s="32">
        <v>5955.17</v>
      </c>
      <c r="D123" s="29">
        <v>479</v>
      </c>
      <c r="E123" s="29">
        <v>0</v>
      </c>
      <c r="F123" s="29">
        <v>414.09</v>
      </c>
      <c r="G123" s="29">
        <v>62.15</v>
      </c>
      <c r="H123" s="29">
        <v>4999.93</v>
      </c>
      <c r="I123" s="29">
        <v>3885.8027</v>
      </c>
      <c r="J123" s="29">
        <v>2286.688</v>
      </c>
      <c r="K123" s="29">
        <v>1232.872</v>
      </c>
      <c r="L123" s="29">
        <v>240.4627</v>
      </c>
      <c r="M123" s="29">
        <v>44.73</v>
      </c>
      <c r="N123" s="29">
        <v>14.07</v>
      </c>
      <c r="O123" s="29">
        <v>52</v>
      </c>
      <c r="P123" s="29">
        <v>0</v>
      </c>
      <c r="Q123" s="29">
        <v>14.98</v>
      </c>
      <c r="R123" s="32">
        <f t="shared" si="39"/>
        <v>0</v>
      </c>
      <c r="S123" s="32">
        <f t="shared" si="40"/>
        <v>0</v>
      </c>
      <c r="T123" s="29">
        <v>2069.3673</v>
      </c>
      <c r="U123" s="44"/>
      <c r="V123" s="54"/>
      <c r="W123" s="49">
        <f t="shared" si="20"/>
        <v>0.123269253994805</v>
      </c>
      <c r="X123" s="50">
        <f t="shared" si="21"/>
        <v>0.652509113929577</v>
      </c>
    </row>
    <row r="124" s="1" customFormat="true" ht="29" customHeight="true" spans="1:24">
      <c r="A124" s="19" t="s">
        <v>627</v>
      </c>
      <c r="B124" s="29">
        <v>0</v>
      </c>
      <c r="C124" s="32">
        <v>8906.01</v>
      </c>
      <c r="D124" s="29">
        <v>1079</v>
      </c>
      <c r="E124" s="29">
        <v>3225</v>
      </c>
      <c r="F124" s="29">
        <v>1115.18</v>
      </c>
      <c r="G124" s="29">
        <v>3013.15</v>
      </c>
      <c r="H124" s="29">
        <v>473.68</v>
      </c>
      <c r="I124" s="29">
        <v>6256.3303</v>
      </c>
      <c r="J124" s="29">
        <v>3777.8569</v>
      </c>
      <c r="K124" s="29">
        <v>1922.192</v>
      </c>
      <c r="L124" s="29">
        <v>258.3463</v>
      </c>
      <c r="M124" s="29">
        <v>5.6189</v>
      </c>
      <c r="N124" s="29">
        <v>6.2842</v>
      </c>
      <c r="O124" s="29">
        <v>252</v>
      </c>
      <c r="P124" s="29">
        <v>0</v>
      </c>
      <c r="Q124" s="29">
        <v>34.032</v>
      </c>
      <c r="R124" s="32">
        <f t="shared" si="39"/>
        <v>0</v>
      </c>
      <c r="S124" s="32">
        <f t="shared" si="40"/>
        <v>0</v>
      </c>
      <c r="T124" s="29">
        <v>2649.6797</v>
      </c>
      <c r="U124" s="44"/>
      <c r="V124" s="54"/>
      <c r="W124" s="49">
        <f t="shared" si="20"/>
        <v>0.687943218087447</v>
      </c>
      <c r="X124" s="50">
        <f t="shared" si="21"/>
        <v>0.702484086588719</v>
      </c>
    </row>
    <row r="125" s="7" customFormat="true" ht="29" customHeight="true" spans="1:24">
      <c r="A125" s="72" t="s">
        <v>670</v>
      </c>
      <c r="B125" s="27">
        <f t="shared" ref="B125:H125" si="41">SUM(B126:B132)</f>
        <v>194.0179</v>
      </c>
      <c r="C125" s="27">
        <f t="shared" ref="C125:C146" si="42">SUM(D125:H125)</f>
        <v>60831.81812</v>
      </c>
      <c r="D125" s="27">
        <f t="shared" si="41"/>
        <v>11598</v>
      </c>
      <c r="E125" s="27">
        <f t="shared" si="41"/>
        <v>34548</v>
      </c>
      <c r="F125" s="27">
        <f t="shared" si="41"/>
        <v>1737</v>
      </c>
      <c r="G125" s="27">
        <f t="shared" si="41"/>
        <v>12948.81812</v>
      </c>
      <c r="H125" s="27">
        <f t="shared" si="41"/>
        <v>0</v>
      </c>
      <c r="I125" s="27">
        <f t="shared" ref="I125:I146" si="43">SUM(J125:Q125)</f>
        <v>49735.32644</v>
      </c>
      <c r="J125" s="27">
        <f t="shared" ref="J125:S125" si="44">SUM(J126:J132)</f>
        <v>28455.5078</v>
      </c>
      <c r="K125" s="27">
        <f t="shared" si="44"/>
        <v>13764.9518</v>
      </c>
      <c r="L125" s="27">
        <f t="shared" si="44"/>
        <v>4100.54899</v>
      </c>
      <c r="M125" s="27">
        <f t="shared" si="44"/>
        <v>232.742019</v>
      </c>
      <c r="N125" s="27">
        <f t="shared" si="44"/>
        <v>800.1484</v>
      </c>
      <c r="O125" s="27">
        <f t="shared" si="44"/>
        <v>2354.7328</v>
      </c>
      <c r="P125" s="27">
        <f t="shared" si="44"/>
        <v>26.694631</v>
      </c>
      <c r="Q125" s="27">
        <f t="shared" si="44"/>
        <v>0</v>
      </c>
      <c r="R125" s="27">
        <f t="shared" si="44"/>
        <v>0</v>
      </c>
      <c r="S125" s="27">
        <f t="shared" si="44"/>
        <v>0</v>
      </c>
      <c r="T125" s="27">
        <f t="shared" ref="T125:T146" si="45">B125+C125-I125-R125-S125</f>
        <v>11290.50958</v>
      </c>
      <c r="U125" s="43"/>
      <c r="V125" s="53"/>
      <c r="W125" s="49">
        <f t="shared" si="20"/>
        <v>0.927831449054022</v>
      </c>
      <c r="X125" s="50">
        <f t="shared" si="21"/>
        <v>0.814988039224899</v>
      </c>
    </row>
    <row r="126" s="1" customFormat="true" ht="29" customHeight="true" spans="1:24">
      <c r="A126" s="19" t="s">
        <v>793</v>
      </c>
      <c r="B126" s="73">
        <v>0</v>
      </c>
      <c r="C126" s="29">
        <f t="shared" si="42"/>
        <v>316</v>
      </c>
      <c r="D126" s="73">
        <v>82</v>
      </c>
      <c r="E126" s="73">
        <v>234</v>
      </c>
      <c r="F126" s="75">
        <v>0</v>
      </c>
      <c r="G126" s="73">
        <v>0</v>
      </c>
      <c r="H126" s="73">
        <v>0</v>
      </c>
      <c r="I126" s="29">
        <f t="shared" si="43"/>
        <v>248.87</v>
      </c>
      <c r="J126" s="73">
        <v>0</v>
      </c>
      <c r="K126" s="73">
        <v>0</v>
      </c>
      <c r="L126" s="73">
        <v>0</v>
      </c>
      <c r="M126" s="73">
        <v>125.68</v>
      </c>
      <c r="N126" s="73">
        <v>0</v>
      </c>
      <c r="O126" s="73">
        <v>123.19</v>
      </c>
      <c r="P126" s="73">
        <v>0</v>
      </c>
      <c r="Q126" s="73">
        <v>0</v>
      </c>
      <c r="R126" s="73">
        <v>0</v>
      </c>
      <c r="S126" s="73">
        <v>0</v>
      </c>
      <c r="T126" s="29">
        <f t="shared" si="45"/>
        <v>67.13</v>
      </c>
      <c r="U126" s="44"/>
      <c r="V126" s="54"/>
      <c r="W126" s="49">
        <f t="shared" ref="W126:W176" si="46">(D126+E126)/I126</f>
        <v>1.26973922128019</v>
      </c>
      <c r="X126" s="50">
        <f t="shared" ref="X126:X189" si="47">I126/(B126+C126)</f>
        <v>0.787563291139241</v>
      </c>
    </row>
    <row r="127" s="1" customFormat="true" ht="29" customHeight="true" spans="1:24">
      <c r="A127" s="19" t="s">
        <v>631</v>
      </c>
      <c r="B127" s="29">
        <v>0</v>
      </c>
      <c r="C127" s="29">
        <f t="shared" si="42"/>
        <v>10465</v>
      </c>
      <c r="D127" s="29">
        <v>1594</v>
      </c>
      <c r="E127" s="34">
        <v>5146</v>
      </c>
      <c r="F127" s="29">
        <v>336</v>
      </c>
      <c r="G127" s="29">
        <v>3389</v>
      </c>
      <c r="H127" s="73">
        <v>0</v>
      </c>
      <c r="I127" s="29">
        <f t="shared" si="43"/>
        <v>8131.3</v>
      </c>
      <c r="J127" s="29">
        <v>6019.26</v>
      </c>
      <c r="K127" s="29">
        <v>1201.54</v>
      </c>
      <c r="L127" s="29">
        <v>546.05</v>
      </c>
      <c r="M127" s="29">
        <v>10</v>
      </c>
      <c r="N127" s="29">
        <v>206.73</v>
      </c>
      <c r="O127" s="29">
        <v>147.72</v>
      </c>
      <c r="P127" s="73">
        <v>0</v>
      </c>
      <c r="Q127" s="73">
        <v>0</v>
      </c>
      <c r="R127" s="73">
        <v>0</v>
      </c>
      <c r="S127" s="73">
        <v>0</v>
      </c>
      <c r="T127" s="29">
        <f t="shared" si="45"/>
        <v>2333.7</v>
      </c>
      <c r="U127" s="62" t="s">
        <v>828</v>
      </c>
      <c r="V127" s="63"/>
      <c r="W127" s="49">
        <f t="shared" si="46"/>
        <v>0.828895748527296</v>
      </c>
      <c r="X127" s="50">
        <f t="shared" si="47"/>
        <v>0.776999522216913</v>
      </c>
    </row>
    <row r="128" s="1" customFormat="true" ht="29" customHeight="true" spans="1:24">
      <c r="A128" s="19" t="s">
        <v>630</v>
      </c>
      <c r="B128" s="29">
        <v>194.0179</v>
      </c>
      <c r="C128" s="29">
        <f t="shared" si="42"/>
        <v>16160.77812</v>
      </c>
      <c r="D128" s="29">
        <v>2396</v>
      </c>
      <c r="E128" s="29">
        <v>7123</v>
      </c>
      <c r="F128" s="29">
        <v>630</v>
      </c>
      <c r="G128" s="29">
        <v>6011.77812</v>
      </c>
      <c r="H128" s="73">
        <v>0</v>
      </c>
      <c r="I128" s="29">
        <f t="shared" si="43"/>
        <v>11279.33507</v>
      </c>
      <c r="J128" s="29">
        <v>5568.9302</v>
      </c>
      <c r="K128" s="29">
        <v>3304.3033</v>
      </c>
      <c r="L128" s="29">
        <v>1949.28072</v>
      </c>
      <c r="M128" s="29">
        <v>95.622019</v>
      </c>
      <c r="N128" s="29">
        <v>122.5419</v>
      </c>
      <c r="O128" s="29">
        <v>219.8373</v>
      </c>
      <c r="P128" s="73">
        <v>18.819631</v>
      </c>
      <c r="Q128" s="73">
        <v>0</v>
      </c>
      <c r="R128" s="73">
        <v>0</v>
      </c>
      <c r="S128" s="73">
        <v>0</v>
      </c>
      <c r="T128" s="29">
        <f t="shared" si="45"/>
        <v>5075.46095</v>
      </c>
      <c r="U128" s="62" t="s">
        <v>829</v>
      </c>
      <c r="V128" s="54"/>
      <c r="W128" s="49">
        <f t="shared" si="46"/>
        <v>0.843932726612403</v>
      </c>
      <c r="X128" s="50">
        <f t="shared" si="47"/>
        <v>0.689665285718434</v>
      </c>
    </row>
    <row r="129" s="1" customFormat="true" ht="29" customHeight="true" spans="1:24">
      <c r="A129" s="19" t="s">
        <v>269</v>
      </c>
      <c r="B129" s="29">
        <v>0</v>
      </c>
      <c r="C129" s="29">
        <f t="shared" si="42"/>
        <v>20297</v>
      </c>
      <c r="D129" s="29">
        <v>5027</v>
      </c>
      <c r="E129" s="29">
        <v>14987</v>
      </c>
      <c r="F129" s="29">
        <v>283</v>
      </c>
      <c r="G129" s="29">
        <v>0</v>
      </c>
      <c r="H129" s="73">
        <v>0</v>
      </c>
      <c r="I129" s="29">
        <f t="shared" si="43"/>
        <v>17922.512</v>
      </c>
      <c r="J129" s="29">
        <v>11221.0715</v>
      </c>
      <c r="K129" s="29">
        <v>4671.82</v>
      </c>
      <c r="L129" s="29">
        <v>515.52</v>
      </c>
      <c r="M129" s="29">
        <v>0.7</v>
      </c>
      <c r="N129" s="29">
        <v>346.2252</v>
      </c>
      <c r="O129" s="29">
        <v>1167.1753</v>
      </c>
      <c r="P129" s="73">
        <v>0</v>
      </c>
      <c r="Q129" s="73">
        <v>0</v>
      </c>
      <c r="R129" s="73">
        <v>0</v>
      </c>
      <c r="S129" s="73">
        <v>0</v>
      </c>
      <c r="T129" s="29">
        <f t="shared" si="45"/>
        <v>2374.488</v>
      </c>
      <c r="U129" s="62"/>
      <c r="V129" s="54"/>
      <c r="W129" s="49">
        <f t="shared" si="46"/>
        <v>1.11669614170157</v>
      </c>
      <c r="X129" s="50">
        <f t="shared" si="47"/>
        <v>0.883012859043208</v>
      </c>
    </row>
    <row r="130" s="1" customFormat="true" ht="29" customHeight="true" spans="1:24">
      <c r="A130" s="19" t="s">
        <v>31</v>
      </c>
      <c r="B130" s="29">
        <v>0</v>
      </c>
      <c r="C130" s="29">
        <f t="shared" si="42"/>
        <v>9239.04</v>
      </c>
      <c r="D130" s="29">
        <v>1949</v>
      </c>
      <c r="E130" s="29">
        <v>5812</v>
      </c>
      <c r="F130" s="29">
        <v>408</v>
      </c>
      <c r="G130" s="29">
        <v>1070.04</v>
      </c>
      <c r="H130" s="73">
        <v>0</v>
      </c>
      <c r="I130" s="29">
        <f t="shared" si="43"/>
        <v>9239.0423</v>
      </c>
      <c r="J130" s="29">
        <v>3963.85</v>
      </c>
      <c r="K130" s="29">
        <v>3748.72</v>
      </c>
      <c r="L130" s="29">
        <v>875.53</v>
      </c>
      <c r="M130" s="29">
        <v>0.74</v>
      </c>
      <c r="N130" s="29">
        <v>99.8923</v>
      </c>
      <c r="O130" s="29">
        <v>550.31</v>
      </c>
      <c r="P130" s="73">
        <v>0</v>
      </c>
      <c r="Q130" s="73">
        <v>0</v>
      </c>
      <c r="R130" s="73">
        <v>0</v>
      </c>
      <c r="S130" s="73">
        <v>0</v>
      </c>
      <c r="T130" s="29">
        <f t="shared" si="45"/>
        <v>-0.00229999999828578</v>
      </c>
      <c r="U130" s="62"/>
      <c r="V130" s="54"/>
      <c r="W130" s="49">
        <f t="shared" si="46"/>
        <v>0.840022130865231</v>
      </c>
      <c r="X130" s="50">
        <f t="shared" si="47"/>
        <v>1.00000024894361</v>
      </c>
    </row>
    <row r="131" s="1" customFormat="true" ht="29" customHeight="true" spans="1:24">
      <c r="A131" s="19" t="s">
        <v>731</v>
      </c>
      <c r="B131" s="29">
        <v>0</v>
      </c>
      <c r="C131" s="29">
        <f t="shared" si="42"/>
        <v>1922</v>
      </c>
      <c r="D131" s="73">
        <v>265</v>
      </c>
      <c r="E131" s="73">
        <v>602</v>
      </c>
      <c r="F131" s="73">
        <v>24</v>
      </c>
      <c r="G131" s="73">
        <v>1031</v>
      </c>
      <c r="H131" s="73">
        <v>0</v>
      </c>
      <c r="I131" s="29">
        <f t="shared" si="43"/>
        <v>1316.83777</v>
      </c>
      <c r="J131" s="29">
        <v>850.2688</v>
      </c>
      <c r="K131" s="29">
        <v>340.0278</v>
      </c>
      <c r="L131" s="29">
        <v>48.71897</v>
      </c>
      <c r="M131" s="29">
        <v>0</v>
      </c>
      <c r="N131" s="29">
        <v>16.939</v>
      </c>
      <c r="O131" s="5">
        <v>60.8832</v>
      </c>
      <c r="P131" s="29">
        <v>0</v>
      </c>
      <c r="Q131" s="73">
        <v>0</v>
      </c>
      <c r="R131" s="73">
        <v>0</v>
      </c>
      <c r="S131" s="73">
        <v>0</v>
      </c>
      <c r="T131" s="29">
        <f t="shared" si="45"/>
        <v>605.16223</v>
      </c>
      <c r="U131" s="62" t="s">
        <v>830</v>
      </c>
      <c r="V131" s="54"/>
      <c r="W131" s="49">
        <f t="shared" si="46"/>
        <v>0.658395452919003</v>
      </c>
      <c r="X131" s="50">
        <f t="shared" si="47"/>
        <v>0.685139318418314</v>
      </c>
    </row>
    <row r="132" s="1" customFormat="true" ht="29" customHeight="true" spans="1:24">
      <c r="A132" s="19" t="s">
        <v>598</v>
      </c>
      <c r="B132" s="94">
        <v>0</v>
      </c>
      <c r="C132" s="29">
        <f t="shared" si="42"/>
        <v>2432</v>
      </c>
      <c r="D132" s="29">
        <v>285</v>
      </c>
      <c r="E132" s="29">
        <v>644</v>
      </c>
      <c r="F132" s="29">
        <v>56</v>
      </c>
      <c r="G132" s="29">
        <v>1447</v>
      </c>
      <c r="H132" s="73">
        <v>0</v>
      </c>
      <c r="I132" s="29">
        <f t="shared" si="43"/>
        <v>1597.4293</v>
      </c>
      <c r="J132" s="99">
        <v>832.1273</v>
      </c>
      <c r="K132" s="29">
        <v>498.5407</v>
      </c>
      <c r="L132" s="29">
        <v>165.4493</v>
      </c>
      <c r="M132" s="29">
        <v>0</v>
      </c>
      <c r="N132" s="29">
        <v>7.82</v>
      </c>
      <c r="O132" s="29">
        <v>85.617</v>
      </c>
      <c r="P132" s="29">
        <v>7.875</v>
      </c>
      <c r="Q132" s="73">
        <v>0</v>
      </c>
      <c r="R132" s="73">
        <v>0</v>
      </c>
      <c r="S132" s="73">
        <v>0</v>
      </c>
      <c r="T132" s="29">
        <f t="shared" si="45"/>
        <v>834.5707</v>
      </c>
      <c r="U132" s="62" t="s">
        <v>831</v>
      </c>
      <c r="V132" s="54"/>
      <c r="W132" s="49">
        <f t="shared" si="46"/>
        <v>0.581559384193091</v>
      </c>
      <c r="X132" s="50">
        <f t="shared" si="47"/>
        <v>0.656837705592105</v>
      </c>
    </row>
    <row r="133" s="7" customFormat="true" ht="29" customHeight="true" spans="1:24">
      <c r="A133" s="23" t="s">
        <v>17</v>
      </c>
      <c r="B133" s="95">
        <f t="shared" ref="B133:H133" si="48">SUM(B134:B145)</f>
        <v>20131.946495</v>
      </c>
      <c r="C133" s="27">
        <f t="shared" si="42"/>
        <v>145931.6051</v>
      </c>
      <c r="D133" s="27">
        <f t="shared" si="48"/>
        <v>32468</v>
      </c>
      <c r="E133" s="27">
        <f t="shared" si="48"/>
        <v>97692</v>
      </c>
      <c r="F133" s="27">
        <f t="shared" si="48"/>
        <v>3000</v>
      </c>
      <c r="G133" s="27">
        <f t="shared" si="48"/>
        <v>12771.6051</v>
      </c>
      <c r="H133" s="95">
        <f t="shared" si="48"/>
        <v>0</v>
      </c>
      <c r="I133" s="27">
        <f t="shared" si="43"/>
        <v>107243.105559</v>
      </c>
      <c r="J133" s="100">
        <f t="shared" ref="J133:S133" si="49">SUM(J134:J145)</f>
        <v>71347.9946</v>
      </c>
      <c r="K133" s="27">
        <f t="shared" si="49"/>
        <v>22082.0182</v>
      </c>
      <c r="L133" s="27">
        <f t="shared" si="49"/>
        <v>3911.1427</v>
      </c>
      <c r="M133" s="27">
        <f t="shared" si="49"/>
        <v>234.6237</v>
      </c>
      <c r="N133" s="27">
        <f t="shared" si="49"/>
        <v>1623.888599</v>
      </c>
      <c r="O133" s="27">
        <f t="shared" si="49"/>
        <v>6202.4202</v>
      </c>
      <c r="P133" s="27">
        <f t="shared" si="49"/>
        <v>326.0109</v>
      </c>
      <c r="Q133" s="27">
        <f t="shared" si="49"/>
        <v>1515.00666</v>
      </c>
      <c r="R133" s="27">
        <f t="shared" si="49"/>
        <v>0</v>
      </c>
      <c r="S133" s="27">
        <f t="shared" si="49"/>
        <v>0</v>
      </c>
      <c r="T133" s="27">
        <f t="shared" si="45"/>
        <v>58820.446036</v>
      </c>
      <c r="U133" s="60"/>
      <c r="V133" s="61"/>
      <c r="W133" s="49">
        <f t="shared" si="46"/>
        <v>1.21369107432638</v>
      </c>
      <c r="X133" s="50">
        <f t="shared" si="47"/>
        <v>0.645795567594189</v>
      </c>
    </row>
    <row r="134" s="1" customFormat="true" ht="29" customHeight="true" spans="1:24">
      <c r="A134" s="19" t="s">
        <v>32</v>
      </c>
      <c r="B134" s="40">
        <v>2507.245539</v>
      </c>
      <c r="C134" s="29">
        <f t="shared" si="42"/>
        <v>25866</v>
      </c>
      <c r="D134" s="40">
        <v>6329</v>
      </c>
      <c r="E134" s="34">
        <v>19087</v>
      </c>
      <c r="F134" s="40">
        <v>0</v>
      </c>
      <c r="G134" s="34">
        <v>450</v>
      </c>
      <c r="H134" s="34">
        <v>0</v>
      </c>
      <c r="I134" s="29">
        <f t="shared" si="43"/>
        <v>17951.2108</v>
      </c>
      <c r="J134" s="40">
        <v>13444.4894</v>
      </c>
      <c r="K134" s="40">
        <v>1952.4164</v>
      </c>
      <c r="L134" s="40">
        <v>596.7412</v>
      </c>
      <c r="M134" s="40">
        <v>11.9867</v>
      </c>
      <c r="N134" s="40">
        <v>1059.69</v>
      </c>
      <c r="O134" s="40">
        <v>482.9722</v>
      </c>
      <c r="P134" s="40">
        <v>0</v>
      </c>
      <c r="Q134" s="40">
        <v>402.9149</v>
      </c>
      <c r="R134" s="34">
        <v>0</v>
      </c>
      <c r="S134" s="34">
        <v>0</v>
      </c>
      <c r="T134" s="29">
        <f t="shared" si="45"/>
        <v>10422.034739</v>
      </c>
      <c r="U134" s="106"/>
      <c r="V134" s="107"/>
      <c r="W134" s="49">
        <f t="shared" si="46"/>
        <v>1.41583764366468</v>
      </c>
      <c r="X134" s="50">
        <f t="shared" si="47"/>
        <v>0.632680909743845</v>
      </c>
    </row>
    <row r="135" s="1" customFormat="true" ht="29" customHeight="true" spans="1:24">
      <c r="A135" s="19" t="s">
        <v>280</v>
      </c>
      <c r="B135" s="40">
        <v>14830.97</v>
      </c>
      <c r="C135" s="29">
        <f t="shared" si="42"/>
        <v>34850</v>
      </c>
      <c r="D135" s="40">
        <v>8325</v>
      </c>
      <c r="E135" s="34">
        <v>25168</v>
      </c>
      <c r="F135" s="40">
        <v>0</v>
      </c>
      <c r="G135" s="34">
        <v>1357</v>
      </c>
      <c r="H135" s="34">
        <v>0</v>
      </c>
      <c r="I135" s="29">
        <f t="shared" si="43"/>
        <v>24640.0874</v>
      </c>
      <c r="J135" s="40">
        <v>16309.9914</v>
      </c>
      <c r="K135" s="40">
        <v>5293</v>
      </c>
      <c r="L135" s="40">
        <v>656.347</v>
      </c>
      <c r="M135" s="40">
        <v>44</v>
      </c>
      <c r="N135" s="40">
        <v>40.2</v>
      </c>
      <c r="O135" s="34">
        <v>1981.9756</v>
      </c>
      <c r="P135" s="40">
        <v>134.5734</v>
      </c>
      <c r="Q135" s="40">
        <v>180</v>
      </c>
      <c r="R135" s="34">
        <v>0</v>
      </c>
      <c r="S135" s="34">
        <v>0</v>
      </c>
      <c r="T135" s="29">
        <f t="shared" si="45"/>
        <v>25040.8826</v>
      </c>
      <c r="U135" s="108" t="s">
        <v>832</v>
      </c>
      <c r="V135" s="109"/>
      <c r="W135" s="49">
        <f t="shared" si="46"/>
        <v>1.35928900966479</v>
      </c>
      <c r="X135" s="50">
        <f t="shared" si="47"/>
        <v>0.49596631064168</v>
      </c>
    </row>
    <row r="136" s="1" customFormat="true" ht="29" customHeight="true" spans="1:24">
      <c r="A136" s="19" t="s">
        <v>282</v>
      </c>
      <c r="B136" s="40">
        <v>140.688305</v>
      </c>
      <c r="C136" s="29">
        <f t="shared" si="42"/>
        <v>30971.16</v>
      </c>
      <c r="D136" s="40">
        <v>7017</v>
      </c>
      <c r="E136" s="34">
        <v>21002</v>
      </c>
      <c r="F136" s="40">
        <v>407</v>
      </c>
      <c r="G136" s="34">
        <v>2545.16</v>
      </c>
      <c r="H136" s="34">
        <v>0</v>
      </c>
      <c r="I136" s="29">
        <f t="shared" si="43"/>
        <v>25073.805459</v>
      </c>
      <c r="J136" s="40">
        <v>15609.3845</v>
      </c>
      <c r="K136" s="40">
        <v>6124.3524</v>
      </c>
      <c r="L136" s="40">
        <v>1150.5292</v>
      </c>
      <c r="M136" s="40">
        <v>39.97</v>
      </c>
      <c r="N136" s="40">
        <v>133.349599</v>
      </c>
      <c r="O136" s="40">
        <v>1531.4724</v>
      </c>
      <c r="P136" s="40">
        <v>49.6125</v>
      </c>
      <c r="Q136" s="40">
        <v>435.13486</v>
      </c>
      <c r="R136" s="34">
        <v>0</v>
      </c>
      <c r="S136" s="34">
        <v>0</v>
      </c>
      <c r="T136" s="29">
        <f t="shared" si="45"/>
        <v>6038.042846</v>
      </c>
      <c r="U136" s="108"/>
      <c r="V136" s="109"/>
      <c r="W136" s="49">
        <f t="shared" si="46"/>
        <v>1.11746101108649</v>
      </c>
      <c r="X136" s="50">
        <f t="shared" si="47"/>
        <v>0.805924650094491</v>
      </c>
    </row>
    <row r="137" s="1" customFormat="true" ht="29" customHeight="true" spans="1:24">
      <c r="A137" s="19" t="s">
        <v>633</v>
      </c>
      <c r="B137" s="40">
        <v>335.93</v>
      </c>
      <c r="C137" s="29">
        <f t="shared" si="42"/>
        <v>17195</v>
      </c>
      <c r="D137" s="40">
        <v>3417</v>
      </c>
      <c r="E137" s="34">
        <v>10235</v>
      </c>
      <c r="F137" s="40">
        <v>843</v>
      </c>
      <c r="G137" s="34">
        <v>2700</v>
      </c>
      <c r="H137" s="34">
        <v>0</v>
      </c>
      <c r="I137" s="29">
        <f t="shared" si="43"/>
        <v>12934.4</v>
      </c>
      <c r="J137" s="40">
        <v>7362</v>
      </c>
      <c r="K137" s="40">
        <v>3971</v>
      </c>
      <c r="L137" s="40">
        <v>601</v>
      </c>
      <c r="M137" s="40">
        <v>26.8</v>
      </c>
      <c r="N137" s="40">
        <v>168</v>
      </c>
      <c r="O137" s="34">
        <v>697</v>
      </c>
      <c r="P137" s="40">
        <v>32</v>
      </c>
      <c r="Q137" s="40">
        <v>76.6</v>
      </c>
      <c r="R137" s="34">
        <v>0</v>
      </c>
      <c r="S137" s="34">
        <v>0</v>
      </c>
      <c r="T137" s="29">
        <f t="shared" si="45"/>
        <v>4596.53</v>
      </c>
      <c r="U137" s="106"/>
      <c r="V137" s="107"/>
      <c r="W137" s="49">
        <f t="shared" si="46"/>
        <v>1.05547996041564</v>
      </c>
      <c r="X137" s="50">
        <f t="shared" si="47"/>
        <v>0.737804554578679</v>
      </c>
    </row>
    <row r="138" s="1" customFormat="true" ht="29" customHeight="true" spans="1:24">
      <c r="A138" s="19" t="s">
        <v>634</v>
      </c>
      <c r="B138" s="40">
        <v>1701.712851</v>
      </c>
      <c r="C138" s="29">
        <f t="shared" si="42"/>
        <v>15334</v>
      </c>
      <c r="D138" s="40">
        <v>3676</v>
      </c>
      <c r="E138" s="34">
        <v>11126</v>
      </c>
      <c r="F138" s="40">
        <v>0</v>
      </c>
      <c r="G138" s="34">
        <v>532</v>
      </c>
      <c r="H138" s="34">
        <v>0</v>
      </c>
      <c r="I138" s="29">
        <f t="shared" si="43"/>
        <v>11438.3403</v>
      </c>
      <c r="J138" s="34">
        <v>7796.812</v>
      </c>
      <c r="K138" s="34">
        <v>2176</v>
      </c>
      <c r="L138" s="34">
        <v>404</v>
      </c>
      <c r="M138" s="34">
        <v>9.8</v>
      </c>
      <c r="N138" s="34">
        <v>45.7283</v>
      </c>
      <c r="O138" s="40">
        <v>738</v>
      </c>
      <c r="P138" s="34">
        <v>0</v>
      </c>
      <c r="Q138" s="34">
        <v>268</v>
      </c>
      <c r="R138" s="34">
        <v>0</v>
      </c>
      <c r="S138" s="34">
        <v>0</v>
      </c>
      <c r="T138" s="29">
        <f t="shared" si="45"/>
        <v>5597.372551</v>
      </c>
      <c r="U138" s="108" t="s">
        <v>833</v>
      </c>
      <c r="V138" s="109"/>
      <c r="W138" s="49">
        <f t="shared" si="46"/>
        <v>1.29406886067203</v>
      </c>
      <c r="X138" s="50">
        <f t="shared" si="47"/>
        <v>0.671433030131672</v>
      </c>
    </row>
    <row r="139" s="1" customFormat="true" ht="29" customHeight="true" spans="1:24">
      <c r="A139" s="19" t="s">
        <v>635</v>
      </c>
      <c r="B139" s="40">
        <v>198.9181</v>
      </c>
      <c r="C139" s="29">
        <f t="shared" si="42"/>
        <v>1667.571</v>
      </c>
      <c r="D139" s="40">
        <v>178</v>
      </c>
      <c r="E139" s="34">
        <v>531</v>
      </c>
      <c r="F139" s="40">
        <v>328</v>
      </c>
      <c r="G139" s="34">
        <v>630.571</v>
      </c>
      <c r="H139" s="34">
        <v>0</v>
      </c>
      <c r="I139" s="29">
        <f t="shared" si="43"/>
        <v>1328.34</v>
      </c>
      <c r="J139" s="40">
        <v>791.7</v>
      </c>
      <c r="K139" s="40">
        <v>288.68</v>
      </c>
      <c r="L139" s="40">
        <v>134.6</v>
      </c>
      <c r="M139" s="40">
        <v>0.02</v>
      </c>
      <c r="N139" s="40">
        <v>28.15</v>
      </c>
      <c r="O139" s="34">
        <v>38</v>
      </c>
      <c r="P139" s="40">
        <v>0</v>
      </c>
      <c r="Q139" s="34">
        <v>47.19</v>
      </c>
      <c r="R139" s="34">
        <v>0</v>
      </c>
      <c r="S139" s="34">
        <v>0</v>
      </c>
      <c r="T139" s="29">
        <f t="shared" si="45"/>
        <v>538.1491</v>
      </c>
      <c r="U139" s="110" t="s">
        <v>834</v>
      </c>
      <c r="V139" s="111"/>
      <c r="W139" s="49">
        <f t="shared" si="46"/>
        <v>0.53374888959152</v>
      </c>
      <c r="X139" s="50">
        <f t="shared" si="47"/>
        <v>0.711678412694722</v>
      </c>
    </row>
    <row r="140" s="1" customFormat="true" ht="29" customHeight="true" spans="1:24">
      <c r="A140" s="19" t="s">
        <v>636</v>
      </c>
      <c r="B140" s="40">
        <v>49.6499999999996</v>
      </c>
      <c r="C140" s="29">
        <f t="shared" si="42"/>
        <v>2560</v>
      </c>
      <c r="D140" s="40">
        <v>331</v>
      </c>
      <c r="E140" s="34">
        <v>993</v>
      </c>
      <c r="F140" s="40">
        <v>292</v>
      </c>
      <c r="G140" s="34">
        <v>944</v>
      </c>
      <c r="H140" s="34">
        <v>0</v>
      </c>
      <c r="I140" s="29">
        <f t="shared" si="43"/>
        <v>1625.0743</v>
      </c>
      <c r="J140" s="40">
        <v>1346.1</v>
      </c>
      <c r="K140" s="40">
        <v>96.71</v>
      </c>
      <c r="L140" s="40">
        <v>26.9</v>
      </c>
      <c r="M140" s="40">
        <v>0.047</v>
      </c>
      <c r="N140" s="40">
        <v>9.9633</v>
      </c>
      <c r="O140" s="40">
        <v>42</v>
      </c>
      <c r="P140" s="40">
        <v>69.825</v>
      </c>
      <c r="Q140" s="40">
        <v>33.529</v>
      </c>
      <c r="R140" s="34">
        <v>0</v>
      </c>
      <c r="S140" s="34">
        <v>0</v>
      </c>
      <c r="T140" s="29">
        <f t="shared" si="45"/>
        <v>984.5757</v>
      </c>
      <c r="U140" s="106" t="s">
        <v>835</v>
      </c>
      <c r="V140" s="107"/>
      <c r="W140" s="49">
        <f t="shared" si="46"/>
        <v>0.814731978716296</v>
      </c>
      <c r="X140" s="50">
        <f t="shared" si="47"/>
        <v>0.622717337574004</v>
      </c>
    </row>
    <row r="141" s="1" customFormat="true" ht="29" customHeight="true" spans="1:24">
      <c r="A141" s="19" t="s">
        <v>637</v>
      </c>
      <c r="B141" s="40">
        <v>9.86019999999849</v>
      </c>
      <c r="C141" s="29">
        <f t="shared" si="42"/>
        <v>7235.8741</v>
      </c>
      <c r="D141" s="40">
        <v>1277</v>
      </c>
      <c r="E141" s="34">
        <v>3826</v>
      </c>
      <c r="F141" s="40">
        <v>460</v>
      </c>
      <c r="G141" s="34">
        <v>1672.8741</v>
      </c>
      <c r="H141" s="34">
        <v>0</v>
      </c>
      <c r="I141" s="29">
        <f t="shared" si="43"/>
        <v>4597.2884</v>
      </c>
      <c r="J141" s="34">
        <v>3389.3958</v>
      </c>
      <c r="K141" s="34">
        <v>810.1964</v>
      </c>
      <c r="L141" s="34">
        <v>117.8386</v>
      </c>
      <c r="M141" s="34">
        <v>0</v>
      </c>
      <c r="N141" s="34">
        <v>118.9086</v>
      </c>
      <c r="O141" s="34">
        <v>134</v>
      </c>
      <c r="P141" s="34">
        <v>0</v>
      </c>
      <c r="Q141" s="34">
        <v>26.949</v>
      </c>
      <c r="R141" s="34">
        <v>0</v>
      </c>
      <c r="S141" s="34">
        <v>0</v>
      </c>
      <c r="T141" s="29">
        <f t="shared" si="45"/>
        <v>2648.4459</v>
      </c>
      <c r="U141" s="34"/>
      <c r="V141" s="89"/>
      <c r="W141" s="49">
        <f t="shared" si="46"/>
        <v>1.11000214822285</v>
      </c>
      <c r="X141" s="50">
        <f t="shared" si="47"/>
        <v>0.634482056566717</v>
      </c>
    </row>
    <row r="142" s="1" customFormat="true" ht="29" customHeight="true" spans="1:24">
      <c r="A142" s="19" t="s">
        <v>638</v>
      </c>
      <c r="B142" s="40">
        <v>0</v>
      </c>
      <c r="C142" s="29">
        <f t="shared" si="42"/>
        <v>5049</v>
      </c>
      <c r="D142" s="40">
        <v>982</v>
      </c>
      <c r="E142" s="34">
        <v>2939</v>
      </c>
      <c r="F142" s="40">
        <v>410</v>
      </c>
      <c r="G142" s="34">
        <v>718</v>
      </c>
      <c r="H142" s="34">
        <v>0</v>
      </c>
      <c r="I142" s="29">
        <f t="shared" si="43"/>
        <v>3854.7306</v>
      </c>
      <c r="J142" s="34">
        <v>2970.3965</v>
      </c>
      <c r="K142" s="34">
        <v>567.0844</v>
      </c>
      <c r="L142" s="34">
        <v>83.7808</v>
      </c>
      <c r="M142" s="34">
        <v>0</v>
      </c>
      <c r="N142" s="34">
        <v>6.62</v>
      </c>
      <c r="O142" s="34">
        <v>164</v>
      </c>
      <c r="P142" s="34">
        <v>40</v>
      </c>
      <c r="Q142" s="34">
        <v>22.8489</v>
      </c>
      <c r="R142" s="34">
        <v>0</v>
      </c>
      <c r="S142" s="34">
        <v>0</v>
      </c>
      <c r="T142" s="29">
        <f t="shared" si="45"/>
        <v>1194.2694</v>
      </c>
      <c r="U142" s="34"/>
      <c r="V142" s="89"/>
      <c r="W142" s="49">
        <f t="shared" si="46"/>
        <v>1.01719170724927</v>
      </c>
      <c r="X142" s="50">
        <f t="shared" si="47"/>
        <v>0.763464171122995</v>
      </c>
    </row>
    <row r="143" s="1" customFormat="true" ht="29" customHeight="true" spans="1:24">
      <c r="A143" s="19" t="s">
        <v>810</v>
      </c>
      <c r="B143" s="40">
        <v>260</v>
      </c>
      <c r="C143" s="29">
        <f t="shared" si="42"/>
        <v>4775</v>
      </c>
      <c r="D143" s="40">
        <v>936</v>
      </c>
      <c r="E143" s="34">
        <v>2407</v>
      </c>
      <c r="F143" s="40">
        <v>210</v>
      </c>
      <c r="G143" s="34">
        <v>1222</v>
      </c>
      <c r="H143" s="34">
        <v>0</v>
      </c>
      <c r="I143" s="29">
        <f t="shared" si="43"/>
        <v>3489.8283</v>
      </c>
      <c r="J143" s="40">
        <v>2327.725</v>
      </c>
      <c r="K143" s="40">
        <v>802.5786</v>
      </c>
      <c r="L143" s="40">
        <v>139.4059</v>
      </c>
      <c r="M143" s="40">
        <v>0</v>
      </c>
      <c r="N143" s="40">
        <v>13.2788</v>
      </c>
      <c r="O143" s="40">
        <v>185</v>
      </c>
      <c r="P143" s="40">
        <v>0</v>
      </c>
      <c r="Q143" s="40">
        <v>21.84</v>
      </c>
      <c r="R143" s="34">
        <v>0</v>
      </c>
      <c r="S143" s="34">
        <v>0</v>
      </c>
      <c r="T143" s="29">
        <f t="shared" si="45"/>
        <v>1545.1717</v>
      </c>
      <c r="U143" s="106"/>
      <c r="V143" s="107"/>
      <c r="W143" s="49">
        <f t="shared" si="46"/>
        <v>0.957926783962408</v>
      </c>
      <c r="X143" s="50">
        <f t="shared" si="47"/>
        <v>0.693113862959285</v>
      </c>
    </row>
    <row r="144" s="1" customFormat="true" ht="29" customHeight="true" spans="1:24">
      <c r="A144" s="19" t="s">
        <v>801</v>
      </c>
      <c r="B144" s="40">
        <v>9.7115</v>
      </c>
      <c r="C144" s="29">
        <f t="shared" si="42"/>
        <v>315</v>
      </c>
      <c r="D144" s="40">
        <v>0</v>
      </c>
      <c r="E144" s="34">
        <v>315</v>
      </c>
      <c r="F144" s="40">
        <v>0</v>
      </c>
      <c r="G144" s="34">
        <v>0</v>
      </c>
      <c r="H144" s="34">
        <v>0</v>
      </c>
      <c r="I144" s="29">
        <f t="shared" si="43"/>
        <v>208</v>
      </c>
      <c r="J144" s="34">
        <v>0</v>
      </c>
      <c r="K144" s="101">
        <v>0</v>
      </c>
      <c r="L144" s="40">
        <v>0</v>
      </c>
      <c r="M144" s="34">
        <v>0</v>
      </c>
      <c r="N144" s="101">
        <v>0</v>
      </c>
      <c r="O144" s="40">
        <v>208</v>
      </c>
      <c r="P144" s="34">
        <v>0</v>
      </c>
      <c r="Q144" s="101">
        <v>0</v>
      </c>
      <c r="R144" s="34">
        <v>0</v>
      </c>
      <c r="S144" s="34">
        <v>0</v>
      </c>
      <c r="T144" s="29">
        <f t="shared" si="45"/>
        <v>116.7115</v>
      </c>
      <c r="U144" s="34"/>
      <c r="V144" s="89"/>
      <c r="W144" s="49">
        <f t="shared" si="46"/>
        <v>1.51442307692308</v>
      </c>
      <c r="X144" s="50">
        <f t="shared" si="47"/>
        <v>0.640568627843486</v>
      </c>
    </row>
    <row r="145" s="1" customFormat="true" ht="29" customHeight="true" spans="1:24">
      <c r="A145" s="19" t="s">
        <v>794</v>
      </c>
      <c r="B145" s="40">
        <v>87.26</v>
      </c>
      <c r="C145" s="29">
        <f t="shared" si="42"/>
        <v>113</v>
      </c>
      <c r="D145" s="40">
        <v>0</v>
      </c>
      <c r="E145" s="34">
        <v>63</v>
      </c>
      <c r="F145" s="40">
        <v>50</v>
      </c>
      <c r="G145" s="34">
        <v>0</v>
      </c>
      <c r="H145" s="34">
        <v>0</v>
      </c>
      <c r="I145" s="29">
        <f t="shared" si="43"/>
        <v>102</v>
      </c>
      <c r="J145" s="40">
        <v>0</v>
      </c>
      <c r="K145" s="40">
        <v>0</v>
      </c>
      <c r="L145" s="40">
        <v>0</v>
      </c>
      <c r="M145" s="40">
        <v>102</v>
      </c>
      <c r="N145" s="40">
        <v>0</v>
      </c>
      <c r="O145" s="40">
        <v>0</v>
      </c>
      <c r="P145" s="40">
        <v>0</v>
      </c>
      <c r="Q145" s="40">
        <v>0</v>
      </c>
      <c r="R145" s="34">
        <v>0</v>
      </c>
      <c r="S145" s="34">
        <v>0</v>
      </c>
      <c r="T145" s="29">
        <f t="shared" si="45"/>
        <v>98.26</v>
      </c>
      <c r="U145" s="34"/>
      <c r="V145" s="89"/>
      <c r="W145" s="49">
        <f t="shared" si="46"/>
        <v>0.617647058823529</v>
      </c>
      <c r="X145" s="50">
        <f t="shared" si="47"/>
        <v>0.509337860780985</v>
      </c>
    </row>
    <row r="146" s="7" customFormat="true" ht="29" customHeight="true" spans="1:24">
      <c r="A146" s="23" t="s">
        <v>671</v>
      </c>
      <c r="B146" s="26">
        <f t="shared" ref="B146:H146" si="50">SUM(B147:B154)</f>
        <v>1449.463</v>
      </c>
      <c r="C146" s="26">
        <f t="shared" si="42"/>
        <v>98890.2931</v>
      </c>
      <c r="D146" s="26">
        <f t="shared" si="50"/>
        <v>21366</v>
      </c>
      <c r="E146" s="26">
        <f t="shared" si="50"/>
        <v>64745</v>
      </c>
      <c r="F146" s="26">
        <f t="shared" si="50"/>
        <v>1322.88</v>
      </c>
      <c r="G146" s="26">
        <f t="shared" si="50"/>
        <v>11456.2131</v>
      </c>
      <c r="H146" s="26">
        <f t="shared" si="50"/>
        <v>0.2</v>
      </c>
      <c r="I146" s="26">
        <f t="shared" si="43"/>
        <v>78246.245052</v>
      </c>
      <c r="J146" s="26">
        <f t="shared" ref="J146:S146" si="51">SUM(J147:J154)</f>
        <v>41610.8886</v>
      </c>
      <c r="K146" s="26">
        <f t="shared" si="51"/>
        <v>21801.4969</v>
      </c>
      <c r="L146" s="26">
        <f t="shared" si="51"/>
        <v>5953.5793</v>
      </c>
      <c r="M146" s="26">
        <f t="shared" si="51"/>
        <v>143.960452</v>
      </c>
      <c r="N146" s="26">
        <f t="shared" si="51"/>
        <v>308.8898</v>
      </c>
      <c r="O146" s="26">
        <f t="shared" si="51"/>
        <v>7160.8267</v>
      </c>
      <c r="P146" s="26">
        <f t="shared" si="51"/>
        <v>343.63</v>
      </c>
      <c r="Q146" s="26">
        <f t="shared" si="51"/>
        <v>922.9733</v>
      </c>
      <c r="R146" s="26">
        <f t="shared" si="51"/>
        <v>0</v>
      </c>
      <c r="S146" s="26">
        <f t="shared" si="51"/>
        <v>0</v>
      </c>
      <c r="T146" s="27">
        <f t="shared" si="45"/>
        <v>22093.511048</v>
      </c>
      <c r="U146" s="43"/>
      <c r="V146" s="53"/>
      <c r="W146" s="49">
        <f t="shared" si="46"/>
        <v>1.10051287372031</v>
      </c>
      <c r="X146" s="50">
        <f t="shared" si="47"/>
        <v>0.779812988323578</v>
      </c>
    </row>
    <row r="147" s="1" customFormat="true" ht="29" customHeight="true" spans="1:24">
      <c r="A147" s="19" t="s">
        <v>793</v>
      </c>
      <c r="B147" s="32">
        <v>107.5502</v>
      </c>
      <c r="C147" s="32">
        <v>645.96</v>
      </c>
      <c r="D147" s="32">
        <v>84.96</v>
      </c>
      <c r="E147" s="32">
        <v>511</v>
      </c>
      <c r="F147" s="32">
        <v>50</v>
      </c>
      <c r="G147" s="32">
        <v>0</v>
      </c>
      <c r="H147" s="32">
        <v>0</v>
      </c>
      <c r="I147" s="32">
        <v>381.44</v>
      </c>
      <c r="J147" s="32">
        <v>0</v>
      </c>
      <c r="K147" s="32">
        <v>0</v>
      </c>
      <c r="L147" s="32">
        <v>0</v>
      </c>
      <c r="M147" s="32">
        <v>0</v>
      </c>
      <c r="N147" s="32">
        <v>1</v>
      </c>
      <c r="O147" s="32">
        <v>380.44</v>
      </c>
      <c r="P147" s="32">
        <v>0</v>
      </c>
      <c r="Q147" s="32">
        <v>0</v>
      </c>
      <c r="R147" s="32">
        <v>0</v>
      </c>
      <c r="S147" s="32">
        <v>0</v>
      </c>
      <c r="T147" s="29">
        <v>372.0702</v>
      </c>
      <c r="U147" s="44"/>
      <c r="V147" s="54"/>
      <c r="W147" s="49">
        <f t="shared" si="46"/>
        <v>1.56239513422819</v>
      </c>
      <c r="X147" s="50">
        <f t="shared" si="47"/>
        <v>0.506217434083838</v>
      </c>
    </row>
    <row r="148" s="1" customFormat="true" ht="29" customHeight="true" spans="1:24">
      <c r="A148" s="19" t="s">
        <v>641</v>
      </c>
      <c r="B148" s="32">
        <v>0</v>
      </c>
      <c r="C148" s="32">
        <v>11813.4962</v>
      </c>
      <c r="D148" s="32">
        <v>2658</v>
      </c>
      <c r="E148" s="32">
        <v>8056</v>
      </c>
      <c r="F148" s="32">
        <v>134</v>
      </c>
      <c r="G148" s="32">
        <v>965.2962</v>
      </c>
      <c r="H148" s="32">
        <v>0.2</v>
      </c>
      <c r="I148" s="32">
        <v>9035.4869</v>
      </c>
      <c r="J148" s="32">
        <v>6008.5117</v>
      </c>
      <c r="K148" s="32">
        <v>1756.7968</v>
      </c>
      <c r="L148" s="32">
        <v>692.1825</v>
      </c>
      <c r="M148" s="32">
        <v>0</v>
      </c>
      <c r="N148" s="32">
        <v>13.0114</v>
      </c>
      <c r="O148" s="32">
        <v>564.9845</v>
      </c>
      <c r="P148" s="32">
        <v>0</v>
      </c>
      <c r="Q148" s="32">
        <v>0</v>
      </c>
      <c r="R148" s="32">
        <v>0</v>
      </c>
      <c r="S148" s="32">
        <v>0</v>
      </c>
      <c r="T148" s="29">
        <v>2778.0093</v>
      </c>
      <c r="U148" s="44"/>
      <c r="V148" s="54"/>
      <c r="W148" s="49">
        <f t="shared" si="46"/>
        <v>1.1857689705687</v>
      </c>
      <c r="X148" s="50">
        <f t="shared" si="47"/>
        <v>0.764844441224775</v>
      </c>
    </row>
    <row r="149" s="1" customFormat="true" ht="29" customHeight="true" spans="1:24">
      <c r="A149" s="19" t="s">
        <v>643</v>
      </c>
      <c r="B149" s="32">
        <v>368.6128</v>
      </c>
      <c r="C149" s="32">
        <v>17960.3369</v>
      </c>
      <c r="D149" s="32">
        <v>3911</v>
      </c>
      <c r="E149" s="32">
        <v>11847</v>
      </c>
      <c r="F149" s="32">
        <v>250.47</v>
      </c>
      <c r="G149" s="32">
        <v>1951.8669</v>
      </c>
      <c r="H149" s="32">
        <v>0</v>
      </c>
      <c r="I149" s="32">
        <v>14284.8442</v>
      </c>
      <c r="J149" s="32">
        <v>7413.6597</v>
      </c>
      <c r="K149" s="32">
        <v>4340.1469</v>
      </c>
      <c r="L149" s="32">
        <v>1158.0918</v>
      </c>
      <c r="M149" s="32">
        <v>38.37</v>
      </c>
      <c r="N149" s="32">
        <v>65.56</v>
      </c>
      <c r="O149" s="32">
        <v>1155.0861</v>
      </c>
      <c r="P149" s="32">
        <v>21</v>
      </c>
      <c r="Q149" s="32">
        <v>92.9297</v>
      </c>
      <c r="R149" s="32">
        <v>0</v>
      </c>
      <c r="S149" s="32">
        <v>0</v>
      </c>
      <c r="T149" s="29">
        <v>4044.1055</v>
      </c>
      <c r="U149" s="44"/>
      <c r="V149" s="54"/>
      <c r="W149" s="49">
        <f t="shared" si="46"/>
        <v>1.10312718706446</v>
      </c>
      <c r="X149" s="50">
        <f t="shared" si="47"/>
        <v>0.779359670565303</v>
      </c>
    </row>
    <row r="150" s="1" customFormat="true" ht="29" customHeight="true" spans="1:24">
      <c r="A150" s="19" t="s">
        <v>642</v>
      </c>
      <c r="B150" s="32">
        <v>0</v>
      </c>
      <c r="C150" s="32">
        <v>20347.5</v>
      </c>
      <c r="D150" s="32">
        <v>4536</v>
      </c>
      <c r="E150" s="32">
        <v>13748</v>
      </c>
      <c r="F150" s="32">
        <v>263.5</v>
      </c>
      <c r="G150" s="32">
        <v>1800</v>
      </c>
      <c r="H150" s="32">
        <v>0</v>
      </c>
      <c r="I150" s="32">
        <v>17190.198983</v>
      </c>
      <c r="J150" s="32">
        <v>9558.0759</v>
      </c>
      <c r="K150" s="32">
        <v>4569.6066</v>
      </c>
      <c r="L150" s="32">
        <v>971.5765</v>
      </c>
      <c r="M150" s="32">
        <v>54.631883</v>
      </c>
      <c r="N150" s="32">
        <v>11.5995</v>
      </c>
      <c r="O150" s="32">
        <v>1796.1013</v>
      </c>
      <c r="P150" s="32">
        <v>34</v>
      </c>
      <c r="Q150" s="32">
        <v>194.6073</v>
      </c>
      <c r="R150" s="32">
        <v>0</v>
      </c>
      <c r="S150" s="32">
        <v>0</v>
      </c>
      <c r="T150" s="29">
        <v>3157.301017</v>
      </c>
      <c r="U150" s="44"/>
      <c r="V150" s="54"/>
      <c r="W150" s="49">
        <f t="shared" si="46"/>
        <v>1.06362934007231</v>
      </c>
      <c r="X150" s="50">
        <f t="shared" si="47"/>
        <v>0.844831010345251</v>
      </c>
    </row>
    <row r="151" s="1" customFormat="true" ht="29" customHeight="true" spans="1:24">
      <c r="A151" s="19" t="s">
        <v>290</v>
      </c>
      <c r="B151" s="32">
        <v>973.299999999998</v>
      </c>
      <c r="C151" s="32">
        <v>25298.92</v>
      </c>
      <c r="D151" s="32">
        <v>4711</v>
      </c>
      <c r="E151" s="32">
        <v>14284</v>
      </c>
      <c r="F151" s="32">
        <v>282.41</v>
      </c>
      <c r="G151" s="32">
        <v>6021.51</v>
      </c>
      <c r="H151" s="32">
        <v>0</v>
      </c>
      <c r="I151" s="32">
        <v>16271.69</v>
      </c>
      <c r="J151" s="32">
        <v>8693.9</v>
      </c>
      <c r="K151" s="32">
        <v>4613.56</v>
      </c>
      <c r="L151" s="32">
        <v>837.25</v>
      </c>
      <c r="M151" s="32">
        <v>9.2</v>
      </c>
      <c r="N151" s="32">
        <v>85.08</v>
      </c>
      <c r="O151" s="32">
        <v>1403.27</v>
      </c>
      <c r="P151" s="32">
        <v>241.38</v>
      </c>
      <c r="Q151" s="32">
        <v>388.05</v>
      </c>
      <c r="R151" s="32">
        <v>0</v>
      </c>
      <c r="S151" s="32">
        <v>0</v>
      </c>
      <c r="T151" s="29">
        <v>10000.53</v>
      </c>
      <c r="U151" s="44"/>
      <c r="V151" s="54"/>
      <c r="W151" s="49">
        <f t="shared" si="46"/>
        <v>1.16736491415458</v>
      </c>
      <c r="X151" s="50">
        <f t="shared" si="47"/>
        <v>0.619349640038033</v>
      </c>
    </row>
    <row r="152" s="1" customFormat="true" ht="29" customHeight="true" spans="1:24">
      <c r="A152" s="19" t="s">
        <v>292</v>
      </c>
      <c r="B152" s="32">
        <v>0</v>
      </c>
      <c r="C152" s="32">
        <v>19398.1</v>
      </c>
      <c r="D152" s="32">
        <v>4739</v>
      </c>
      <c r="E152" s="32">
        <v>14368</v>
      </c>
      <c r="F152" s="32">
        <v>291.1</v>
      </c>
      <c r="G152" s="32">
        <v>0</v>
      </c>
      <c r="H152" s="32">
        <v>0</v>
      </c>
      <c r="I152" s="32">
        <v>17656.61</v>
      </c>
      <c r="J152" s="32">
        <v>8258.6229</v>
      </c>
      <c r="K152" s="32">
        <v>5507.9399</v>
      </c>
      <c r="L152" s="32">
        <v>1992.57</v>
      </c>
      <c r="M152" s="32">
        <v>35</v>
      </c>
      <c r="N152" s="32">
        <v>67.215</v>
      </c>
      <c r="O152" s="32">
        <v>1520.923</v>
      </c>
      <c r="P152" s="32">
        <v>47.25</v>
      </c>
      <c r="Q152" s="32">
        <v>227.0892</v>
      </c>
      <c r="R152" s="32">
        <v>0</v>
      </c>
      <c r="S152" s="32">
        <v>0</v>
      </c>
      <c r="T152" s="29">
        <v>1741.49</v>
      </c>
      <c r="U152" s="44"/>
      <c r="V152" s="54"/>
      <c r="W152" s="49">
        <f t="shared" si="46"/>
        <v>1.08214430742934</v>
      </c>
      <c r="X152" s="50">
        <f t="shared" si="47"/>
        <v>0.910223681700785</v>
      </c>
    </row>
    <row r="153" s="1" customFormat="true" ht="29" customHeight="true" spans="1:24">
      <c r="A153" s="21" t="s">
        <v>640</v>
      </c>
      <c r="B153" s="32">
        <v>0</v>
      </c>
      <c r="C153" s="32">
        <v>2478.3</v>
      </c>
      <c r="D153" s="32">
        <v>498.26</v>
      </c>
      <c r="E153" s="32">
        <v>1325</v>
      </c>
      <c r="F153" s="32">
        <v>36.7</v>
      </c>
      <c r="G153" s="32">
        <v>618.34</v>
      </c>
      <c r="H153" s="32">
        <v>0</v>
      </c>
      <c r="I153" s="32">
        <v>2478.296969</v>
      </c>
      <c r="J153" s="32">
        <v>1193.9942</v>
      </c>
      <c r="K153" s="32">
        <v>770.498</v>
      </c>
      <c r="L153" s="32">
        <v>197.7985</v>
      </c>
      <c r="M153" s="32">
        <v>5.758569</v>
      </c>
      <c r="N153" s="32">
        <v>50.6439</v>
      </c>
      <c r="O153" s="32">
        <v>245.2995</v>
      </c>
      <c r="P153" s="32">
        <v>0</v>
      </c>
      <c r="Q153" s="32">
        <v>14.3043</v>
      </c>
      <c r="R153" s="32">
        <v>0</v>
      </c>
      <c r="S153" s="32">
        <v>0</v>
      </c>
      <c r="T153" s="29">
        <v>0.00303100000019185</v>
      </c>
      <c r="U153" s="44"/>
      <c r="V153" s="54"/>
      <c r="W153" s="49">
        <f t="shared" si="46"/>
        <v>0.735690687115552</v>
      </c>
      <c r="X153" s="50">
        <f t="shared" si="47"/>
        <v>0.999998776984223</v>
      </c>
    </row>
    <row r="154" s="1" customFormat="true" ht="29" customHeight="true" spans="1:24">
      <c r="A154" s="21" t="s">
        <v>598</v>
      </c>
      <c r="B154" s="32">
        <v>0</v>
      </c>
      <c r="C154" s="32">
        <v>947.68</v>
      </c>
      <c r="D154" s="32">
        <v>227.78</v>
      </c>
      <c r="E154" s="32">
        <v>606</v>
      </c>
      <c r="F154" s="32">
        <v>14.7</v>
      </c>
      <c r="G154" s="32">
        <v>99.2</v>
      </c>
      <c r="H154" s="32">
        <v>0</v>
      </c>
      <c r="I154" s="32">
        <v>947.678</v>
      </c>
      <c r="J154" s="32">
        <v>484.1242</v>
      </c>
      <c r="K154" s="32">
        <v>242.9487</v>
      </c>
      <c r="L154" s="32">
        <v>104.11</v>
      </c>
      <c r="M154" s="32">
        <v>1</v>
      </c>
      <c r="N154" s="32">
        <v>14.78</v>
      </c>
      <c r="O154" s="32">
        <v>94.7223</v>
      </c>
      <c r="P154" s="32">
        <v>0</v>
      </c>
      <c r="Q154" s="32">
        <v>5.9928</v>
      </c>
      <c r="R154" s="32">
        <v>0</v>
      </c>
      <c r="S154" s="32">
        <v>0</v>
      </c>
      <c r="T154" s="29">
        <v>0.00200000000006639</v>
      </c>
      <c r="U154" s="44"/>
      <c r="V154" s="54"/>
      <c r="W154" s="49">
        <f t="shared" si="46"/>
        <v>0.879813607575569</v>
      </c>
      <c r="X154" s="50">
        <f t="shared" si="47"/>
        <v>0.999997889582982</v>
      </c>
    </row>
    <row r="155" s="7" customFormat="true" ht="29" customHeight="true" spans="1:24">
      <c r="A155" s="30" t="s">
        <v>19</v>
      </c>
      <c r="B155" s="26">
        <f t="shared" ref="B155:H155" si="52">SUM(B156:B165)</f>
        <v>141.64</v>
      </c>
      <c r="C155" s="26">
        <f t="shared" ref="C155:C198" si="53">SUM(D155:H155)</f>
        <v>86880.71996</v>
      </c>
      <c r="D155" s="26">
        <f t="shared" si="52"/>
        <v>11391</v>
      </c>
      <c r="E155" s="26">
        <f t="shared" si="52"/>
        <v>25813</v>
      </c>
      <c r="F155" s="26">
        <f t="shared" si="52"/>
        <v>2348.264</v>
      </c>
      <c r="G155" s="26">
        <f t="shared" si="52"/>
        <v>47328.45596</v>
      </c>
      <c r="H155" s="26">
        <f t="shared" si="52"/>
        <v>0</v>
      </c>
      <c r="I155" s="26">
        <f t="shared" ref="I155:I198" si="54">SUM(J155:Q155)</f>
        <v>63321.675675</v>
      </c>
      <c r="J155" s="26">
        <f t="shared" ref="J155:S155" si="55">SUM(J156:J165)</f>
        <v>36146.3694</v>
      </c>
      <c r="K155" s="26">
        <f t="shared" si="55"/>
        <v>20388.9765</v>
      </c>
      <c r="L155" s="26">
        <f t="shared" si="55"/>
        <v>2068.82754</v>
      </c>
      <c r="M155" s="26">
        <f t="shared" si="55"/>
        <v>334.91655</v>
      </c>
      <c r="N155" s="26">
        <f t="shared" si="55"/>
        <v>170.424575</v>
      </c>
      <c r="O155" s="26">
        <f t="shared" si="55"/>
        <v>2398.17627</v>
      </c>
      <c r="P155" s="26">
        <f t="shared" si="55"/>
        <v>134.35444</v>
      </c>
      <c r="Q155" s="26">
        <f t="shared" si="55"/>
        <v>1679.6304</v>
      </c>
      <c r="R155" s="26">
        <f t="shared" si="55"/>
        <v>0</v>
      </c>
      <c r="S155" s="26">
        <f t="shared" si="55"/>
        <v>0</v>
      </c>
      <c r="T155" s="27">
        <f t="shared" ref="T155:T198" si="56">B155+C155-I155-R155-S155</f>
        <v>23700.684285</v>
      </c>
      <c r="U155" s="43"/>
      <c r="V155" s="53"/>
      <c r="W155" s="49">
        <f t="shared" si="46"/>
        <v>0.587539726379801</v>
      </c>
      <c r="X155" s="50">
        <f t="shared" si="47"/>
        <v>0.727648338933878</v>
      </c>
    </row>
    <row r="156" s="1" customFormat="true" ht="29" customHeight="true" spans="1:24">
      <c r="A156" s="19" t="s">
        <v>793</v>
      </c>
      <c r="B156" s="32">
        <v>64.9</v>
      </c>
      <c r="C156" s="32">
        <f t="shared" si="53"/>
        <v>474.644</v>
      </c>
      <c r="D156" s="32">
        <v>10.33</v>
      </c>
      <c r="E156" s="32">
        <v>28.71</v>
      </c>
      <c r="F156" s="32">
        <v>435.604</v>
      </c>
      <c r="G156" s="32">
        <v>0</v>
      </c>
      <c r="H156" s="32">
        <v>0</v>
      </c>
      <c r="I156" s="32">
        <f t="shared" si="54"/>
        <v>306.52245</v>
      </c>
      <c r="J156" s="32">
        <v>112.3715</v>
      </c>
      <c r="K156" s="32">
        <v>0</v>
      </c>
      <c r="L156" s="32">
        <v>0</v>
      </c>
      <c r="M156" s="32">
        <v>54.9</v>
      </c>
      <c r="N156" s="32">
        <v>0</v>
      </c>
      <c r="O156" s="32">
        <v>135.45095</v>
      </c>
      <c r="P156" s="32">
        <v>0</v>
      </c>
      <c r="Q156" s="32">
        <v>3.8</v>
      </c>
      <c r="R156" s="32">
        <v>0</v>
      </c>
      <c r="S156" s="32">
        <v>0</v>
      </c>
      <c r="T156" s="29">
        <f t="shared" si="56"/>
        <v>233.02155</v>
      </c>
      <c r="U156" s="44"/>
      <c r="V156" s="54"/>
      <c r="W156" s="49">
        <f t="shared" si="46"/>
        <v>0.127364243630442</v>
      </c>
      <c r="X156" s="50">
        <f t="shared" si="47"/>
        <v>0.568113907299497</v>
      </c>
    </row>
    <row r="157" s="1" customFormat="true" ht="29" customHeight="true" spans="1:24">
      <c r="A157" s="19" t="s">
        <v>195</v>
      </c>
      <c r="B157" s="32">
        <v>52.15</v>
      </c>
      <c r="C157" s="32">
        <f t="shared" si="53"/>
        <v>1982.02</v>
      </c>
      <c r="D157" s="32">
        <v>260</v>
      </c>
      <c r="E157" s="32">
        <v>21.79</v>
      </c>
      <c r="F157" s="32">
        <v>328</v>
      </c>
      <c r="G157" s="32">
        <v>1372.23</v>
      </c>
      <c r="H157" s="32">
        <v>0</v>
      </c>
      <c r="I157" s="32">
        <f t="shared" si="54"/>
        <v>1359.29944</v>
      </c>
      <c r="J157" s="32">
        <v>753.5958</v>
      </c>
      <c r="K157" s="32">
        <v>255.94</v>
      </c>
      <c r="L157" s="32">
        <v>82.67724</v>
      </c>
      <c r="M157" s="32">
        <v>148.94</v>
      </c>
      <c r="N157" s="29">
        <v>8.1261</v>
      </c>
      <c r="O157" s="32">
        <v>81.7303</v>
      </c>
      <c r="P157" s="32">
        <v>0</v>
      </c>
      <c r="Q157" s="32">
        <v>28.29</v>
      </c>
      <c r="R157" s="32">
        <v>0</v>
      </c>
      <c r="S157" s="32">
        <v>0</v>
      </c>
      <c r="T157" s="29">
        <f t="shared" si="56"/>
        <v>674.87056</v>
      </c>
      <c r="U157" s="44"/>
      <c r="V157" s="54"/>
      <c r="W157" s="49">
        <f t="shared" si="46"/>
        <v>0.207305316038385</v>
      </c>
      <c r="X157" s="50">
        <f t="shared" si="47"/>
        <v>0.668232959880443</v>
      </c>
    </row>
    <row r="158" s="1" customFormat="true" ht="29" customHeight="true" spans="1:24">
      <c r="A158" s="19" t="s">
        <v>196</v>
      </c>
      <c r="B158" s="96">
        <v>6.45</v>
      </c>
      <c r="C158" s="32">
        <f t="shared" si="53"/>
        <v>1523.69</v>
      </c>
      <c r="D158" s="96">
        <v>173</v>
      </c>
      <c r="E158" s="96">
        <v>16.34</v>
      </c>
      <c r="F158" s="96">
        <v>19.82</v>
      </c>
      <c r="G158" s="96">
        <v>1314.53</v>
      </c>
      <c r="H158" s="32">
        <v>0</v>
      </c>
      <c r="I158" s="32">
        <f t="shared" si="54"/>
        <v>928.4418</v>
      </c>
      <c r="J158" s="96">
        <v>546.2034</v>
      </c>
      <c r="K158" s="29">
        <v>238.2788</v>
      </c>
      <c r="L158" s="29">
        <v>46.1556</v>
      </c>
      <c r="M158" s="29">
        <v>51.1592</v>
      </c>
      <c r="N158" s="29">
        <v>7.8248</v>
      </c>
      <c r="O158" s="29">
        <v>19.62</v>
      </c>
      <c r="P158" s="29">
        <v>0</v>
      </c>
      <c r="Q158" s="29">
        <v>19.2</v>
      </c>
      <c r="R158" s="32">
        <v>0</v>
      </c>
      <c r="S158" s="32">
        <v>0</v>
      </c>
      <c r="T158" s="29">
        <f t="shared" si="56"/>
        <v>601.6982</v>
      </c>
      <c r="U158" s="44"/>
      <c r="V158" s="54"/>
      <c r="W158" s="49">
        <f t="shared" si="46"/>
        <v>0.203933084443204</v>
      </c>
      <c r="X158" s="50">
        <f t="shared" si="47"/>
        <v>0.606769184519064</v>
      </c>
    </row>
    <row r="159" s="1" customFormat="true" ht="29" customHeight="true" spans="1:24">
      <c r="A159" s="19" t="s">
        <v>198</v>
      </c>
      <c r="B159" s="29">
        <v>0</v>
      </c>
      <c r="C159" s="32">
        <f t="shared" si="53"/>
        <v>8191.04</v>
      </c>
      <c r="D159" s="29">
        <v>1150</v>
      </c>
      <c r="E159" s="29">
        <v>100.6</v>
      </c>
      <c r="F159" s="29">
        <v>171.54</v>
      </c>
      <c r="G159" s="29">
        <v>6768.9</v>
      </c>
      <c r="H159" s="32">
        <v>0</v>
      </c>
      <c r="I159" s="32">
        <f t="shared" si="54"/>
        <v>6359.69</v>
      </c>
      <c r="J159" s="29">
        <v>3359.66</v>
      </c>
      <c r="K159" s="29">
        <v>2368.7</v>
      </c>
      <c r="L159" s="29">
        <v>222.76</v>
      </c>
      <c r="M159" s="29">
        <v>20.3</v>
      </c>
      <c r="N159" s="29">
        <v>12.65</v>
      </c>
      <c r="O159" s="29">
        <v>211.52</v>
      </c>
      <c r="P159" s="29">
        <v>0</v>
      </c>
      <c r="Q159" s="29">
        <v>164.1</v>
      </c>
      <c r="R159" s="32">
        <v>0</v>
      </c>
      <c r="S159" s="32">
        <v>0</v>
      </c>
      <c r="T159" s="29">
        <f t="shared" si="56"/>
        <v>1831.35</v>
      </c>
      <c r="U159" s="44"/>
      <c r="V159" s="54"/>
      <c r="W159" s="49">
        <f t="shared" si="46"/>
        <v>0.196644805014081</v>
      </c>
      <c r="X159" s="50">
        <f t="shared" si="47"/>
        <v>0.776420332460835</v>
      </c>
    </row>
    <row r="160" s="1" customFormat="true" ht="29" customHeight="true" spans="1:24">
      <c r="A160" s="19" t="s">
        <v>197</v>
      </c>
      <c r="B160" s="29">
        <v>0</v>
      </c>
      <c r="C160" s="32">
        <f t="shared" si="53"/>
        <v>10547.46</v>
      </c>
      <c r="D160" s="32">
        <v>1132</v>
      </c>
      <c r="E160" s="32">
        <v>99.2</v>
      </c>
      <c r="F160" s="32">
        <v>168.92</v>
      </c>
      <c r="G160" s="29">
        <v>9147.34</v>
      </c>
      <c r="H160" s="32">
        <v>0</v>
      </c>
      <c r="I160" s="32">
        <f t="shared" si="54"/>
        <v>6680.39284</v>
      </c>
      <c r="J160" s="29">
        <v>4251.0489</v>
      </c>
      <c r="K160" s="29">
        <v>1630.7059</v>
      </c>
      <c r="L160" s="29">
        <v>240.19834</v>
      </c>
      <c r="M160" s="29">
        <v>0</v>
      </c>
      <c r="N160" s="29">
        <v>43.3108</v>
      </c>
      <c r="O160" s="29">
        <v>252.4485</v>
      </c>
      <c r="P160" s="102">
        <v>0</v>
      </c>
      <c r="Q160" s="29">
        <v>262.6804</v>
      </c>
      <c r="R160" s="32">
        <v>0</v>
      </c>
      <c r="S160" s="32">
        <v>0</v>
      </c>
      <c r="T160" s="29">
        <f t="shared" si="56"/>
        <v>3867.06716</v>
      </c>
      <c r="U160" s="44"/>
      <c r="V160" s="54"/>
      <c r="W160" s="49">
        <f t="shared" si="46"/>
        <v>0.184300538828791</v>
      </c>
      <c r="X160" s="50">
        <f t="shared" si="47"/>
        <v>0.633365079365079</v>
      </c>
    </row>
    <row r="161" s="1" customFormat="true" ht="29" customHeight="true" spans="1:24">
      <c r="A161" s="19" t="s">
        <v>199</v>
      </c>
      <c r="B161" s="32">
        <v>0</v>
      </c>
      <c r="C161" s="32">
        <f t="shared" si="53"/>
        <v>13262.98</v>
      </c>
      <c r="D161" s="32">
        <v>1756</v>
      </c>
      <c r="E161" s="32">
        <v>5187</v>
      </c>
      <c r="F161" s="32">
        <v>256.3</v>
      </c>
      <c r="G161" s="32">
        <v>6063.68</v>
      </c>
      <c r="H161" s="32">
        <v>0</v>
      </c>
      <c r="I161" s="32">
        <f t="shared" si="54"/>
        <v>10145.35676</v>
      </c>
      <c r="J161" s="32">
        <v>5844.5362</v>
      </c>
      <c r="K161" s="32">
        <v>3331.6024</v>
      </c>
      <c r="L161" s="32">
        <v>431.36296</v>
      </c>
      <c r="M161" s="32">
        <v>19.7624</v>
      </c>
      <c r="N161" s="32">
        <v>8.9428</v>
      </c>
      <c r="O161" s="32">
        <v>265.33</v>
      </c>
      <c r="P161" s="102">
        <v>0</v>
      </c>
      <c r="Q161" s="32">
        <v>243.82</v>
      </c>
      <c r="R161" s="32">
        <v>0</v>
      </c>
      <c r="S161" s="32">
        <v>0</v>
      </c>
      <c r="T161" s="29">
        <f t="shared" si="56"/>
        <v>3117.62324</v>
      </c>
      <c r="U161" s="44"/>
      <c r="V161" s="54"/>
      <c r="W161" s="49">
        <f t="shared" si="46"/>
        <v>0.684352474165729</v>
      </c>
      <c r="X161" s="50">
        <f t="shared" si="47"/>
        <v>0.764937952104278</v>
      </c>
    </row>
    <row r="162" s="1" customFormat="true" ht="29" customHeight="true" spans="1:24">
      <c r="A162" s="19" t="s">
        <v>205</v>
      </c>
      <c r="B162" s="32">
        <v>0</v>
      </c>
      <c r="C162" s="32">
        <f t="shared" si="53"/>
        <v>11747.1</v>
      </c>
      <c r="D162" s="32">
        <v>1528</v>
      </c>
      <c r="E162" s="32">
        <v>4508</v>
      </c>
      <c r="F162" s="32">
        <v>211.1</v>
      </c>
      <c r="G162" s="32">
        <v>5500</v>
      </c>
      <c r="H162" s="32">
        <v>0</v>
      </c>
      <c r="I162" s="32">
        <f t="shared" si="54"/>
        <v>8823.613963</v>
      </c>
      <c r="J162" s="32">
        <v>3905.1754</v>
      </c>
      <c r="K162" s="32">
        <v>4054.6382</v>
      </c>
      <c r="L162" s="32">
        <v>429.83144</v>
      </c>
      <c r="M162" s="32">
        <v>0.729448</v>
      </c>
      <c r="N162" s="32">
        <v>9.927175</v>
      </c>
      <c r="O162" s="32">
        <v>82.7373</v>
      </c>
      <c r="P162" s="32">
        <v>130.095</v>
      </c>
      <c r="Q162" s="32">
        <v>210.48</v>
      </c>
      <c r="R162" s="32">
        <v>0</v>
      </c>
      <c r="S162" s="32">
        <v>0</v>
      </c>
      <c r="T162" s="29">
        <f t="shared" si="56"/>
        <v>2923.486037</v>
      </c>
      <c r="U162" s="44"/>
      <c r="V162" s="54"/>
      <c r="W162" s="49">
        <f t="shared" si="46"/>
        <v>0.684073444884456</v>
      </c>
      <c r="X162" s="50">
        <f t="shared" si="47"/>
        <v>0.751131254777775</v>
      </c>
    </row>
    <row r="163" s="1" customFormat="true" ht="29" customHeight="true" spans="1:24">
      <c r="A163" s="19" t="s">
        <v>201</v>
      </c>
      <c r="B163" s="32">
        <v>0</v>
      </c>
      <c r="C163" s="32">
        <f t="shared" si="53"/>
        <v>13465.0157</v>
      </c>
      <c r="D163" s="32">
        <v>1794</v>
      </c>
      <c r="E163" s="32">
        <v>5294</v>
      </c>
      <c r="F163" s="32">
        <v>257.44</v>
      </c>
      <c r="G163" s="32">
        <v>6119.5757</v>
      </c>
      <c r="H163" s="32">
        <v>0</v>
      </c>
      <c r="I163" s="32">
        <f t="shared" si="54"/>
        <v>9915.252535</v>
      </c>
      <c r="J163" s="32">
        <v>6190.8695</v>
      </c>
      <c r="K163" s="32">
        <v>3024.6707</v>
      </c>
      <c r="L163" s="32">
        <v>223.49104</v>
      </c>
      <c r="M163" s="32">
        <v>28.687195</v>
      </c>
      <c r="N163" s="32">
        <v>34</v>
      </c>
      <c r="O163" s="32">
        <v>156.6941</v>
      </c>
      <c r="P163" s="32">
        <v>0</v>
      </c>
      <c r="Q163" s="32">
        <v>256.84</v>
      </c>
      <c r="R163" s="32">
        <v>0</v>
      </c>
      <c r="S163" s="32">
        <v>0</v>
      </c>
      <c r="T163" s="29">
        <f t="shared" si="56"/>
        <v>3549.763165</v>
      </c>
      <c r="U163" s="92" t="s">
        <v>836</v>
      </c>
      <c r="V163" s="93"/>
      <c r="W163" s="49">
        <f t="shared" si="46"/>
        <v>0.714858242387671</v>
      </c>
      <c r="X163" s="50">
        <f t="shared" si="47"/>
        <v>0.736371405419156</v>
      </c>
    </row>
    <row r="164" s="1" customFormat="true" ht="29" customHeight="true" spans="1:24">
      <c r="A164" s="19" t="s">
        <v>203</v>
      </c>
      <c r="B164" s="32">
        <v>18.14</v>
      </c>
      <c r="C164" s="32">
        <f t="shared" si="53"/>
        <v>25358.08026</v>
      </c>
      <c r="D164" s="32">
        <v>3572</v>
      </c>
      <c r="E164" s="32">
        <v>10549</v>
      </c>
      <c r="F164" s="32">
        <v>496.28</v>
      </c>
      <c r="G164" s="32">
        <v>10740.80026</v>
      </c>
      <c r="H164" s="32">
        <v>0</v>
      </c>
      <c r="I164" s="32">
        <f t="shared" si="54"/>
        <v>18613.61642</v>
      </c>
      <c r="J164" s="32">
        <v>11095.5648</v>
      </c>
      <c r="K164" s="32">
        <v>5442.6905</v>
      </c>
      <c r="L164" s="32">
        <v>385.95252</v>
      </c>
      <c r="M164" s="32">
        <v>0.504</v>
      </c>
      <c r="N164" s="32">
        <v>26.5235</v>
      </c>
      <c r="O164" s="32">
        <v>1175.2411</v>
      </c>
      <c r="P164" s="32">
        <v>0</v>
      </c>
      <c r="Q164" s="32">
        <v>487.14</v>
      </c>
      <c r="R164" s="32">
        <v>0</v>
      </c>
      <c r="S164" s="32">
        <v>0</v>
      </c>
      <c r="T164" s="29">
        <f t="shared" si="56"/>
        <v>6762.60384</v>
      </c>
      <c r="U164" s="92" t="s">
        <v>837</v>
      </c>
      <c r="V164" s="93"/>
      <c r="W164" s="49">
        <f t="shared" si="46"/>
        <v>0.758638175482505</v>
      </c>
      <c r="X164" s="50">
        <f t="shared" si="47"/>
        <v>0.733506260163585</v>
      </c>
    </row>
    <row r="165" s="1" customFormat="true" ht="29" customHeight="true" spans="1:24">
      <c r="A165" s="19" t="s">
        <v>598</v>
      </c>
      <c r="B165" s="32">
        <v>0</v>
      </c>
      <c r="C165" s="32">
        <f t="shared" si="53"/>
        <v>328.69</v>
      </c>
      <c r="D165" s="32">
        <v>15.67</v>
      </c>
      <c r="E165" s="32">
        <v>8.36</v>
      </c>
      <c r="F165" s="32">
        <v>3.26</v>
      </c>
      <c r="G165" s="32">
        <v>301.4</v>
      </c>
      <c r="H165" s="32">
        <v>0</v>
      </c>
      <c r="I165" s="32">
        <f t="shared" si="54"/>
        <v>189.489467</v>
      </c>
      <c r="J165" s="32">
        <v>87.3439</v>
      </c>
      <c r="K165" s="32">
        <v>41.75</v>
      </c>
      <c r="L165" s="32">
        <v>6.3984</v>
      </c>
      <c r="M165" s="32">
        <v>9.934307</v>
      </c>
      <c r="N165" s="32">
        <v>19.1194</v>
      </c>
      <c r="O165" s="32">
        <v>17.40402</v>
      </c>
      <c r="P165" s="32">
        <v>4.25944</v>
      </c>
      <c r="Q165" s="32">
        <v>3.28</v>
      </c>
      <c r="R165" s="32">
        <v>0</v>
      </c>
      <c r="S165" s="32">
        <v>0</v>
      </c>
      <c r="T165" s="29">
        <f t="shared" si="56"/>
        <v>139.200533</v>
      </c>
      <c r="U165" s="44"/>
      <c r="V165" s="54"/>
      <c r="W165" s="49">
        <f t="shared" si="46"/>
        <v>0.126814436604014</v>
      </c>
      <c r="X165" s="50">
        <f t="shared" si="47"/>
        <v>0.576499032523046</v>
      </c>
    </row>
    <row r="166" s="7" customFormat="true" ht="29" customHeight="true" spans="1:24">
      <c r="A166" s="30" t="s">
        <v>672</v>
      </c>
      <c r="B166" s="27">
        <f t="shared" ref="B166:H166" si="57">SUM(B167:B177)</f>
        <v>6939.184073</v>
      </c>
      <c r="C166" s="27">
        <f t="shared" si="53"/>
        <v>88665.707798</v>
      </c>
      <c r="D166" s="27">
        <f t="shared" si="57"/>
        <v>13864</v>
      </c>
      <c r="E166" s="27">
        <f t="shared" si="57"/>
        <v>41514</v>
      </c>
      <c r="F166" s="27">
        <f t="shared" si="57"/>
        <v>2981</v>
      </c>
      <c r="G166" s="27">
        <f t="shared" si="57"/>
        <v>30306.707798</v>
      </c>
      <c r="H166" s="27">
        <f t="shared" si="57"/>
        <v>0</v>
      </c>
      <c r="I166" s="27">
        <f t="shared" si="54"/>
        <v>63225.943395</v>
      </c>
      <c r="J166" s="27">
        <f t="shared" ref="J166:S166" si="58">SUM(J167:J177)</f>
        <v>35655.0535</v>
      </c>
      <c r="K166" s="27">
        <f t="shared" si="58"/>
        <v>19342.651648</v>
      </c>
      <c r="L166" s="27">
        <f t="shared" si="58"/>
        <v>3562.81404</v>
      </c>
      <c r="M166" s="27">
        <f t="shared" si="58"/>
        <v>514.747882</v>
      </c>
      <c r="N166" s="27">
        <f t="shared" si="58"/>
        <v>467.988331</v>
      </c>
      <c r="O166" s="27">
        <f t="shared" si="58"/>
        <v>3458.5774</v>
      </c>
      <c r="P166" s="27">
        <f t="shared" si="58"/>
        <v>214.629894</v>
      </c>
      <c r="Q166" s="27">
        <f t="shared" si="58"/>
        <v>9.4807</v>
      </c>
      <c r="R166" s="27">
        <f t="shared" si="58"/>
        <v>1</v>
      </c>
      <c r="S166" s="27">
        <f t="shared" si="58"/>
        <v>5134.0997</v>
      </c>
      <c r="T166" s="27">
        <f t="shared" si="56"/>
        <v>27243.848776</v>
      </c>
      <c r="U166" s="112"/>
      <c r="V166" s="113"/>
      <c r="W166" s="49">
        <f t="shared" si="46"/>
        <v>0.875874633519179</v>
      </c>
      <c r="X166" s="50">
        <f t="shared" si="47"/>
        <v>0.6613254003813</v>
      </c>
    </row>
    <row r="167" s="1" customFormat="true" ht="29" customHeight="true" spans="1:24">
      <c r="A167" s="19" t="s">
        <v>645</v>
      </c>
      <c r="B167" s="64">
        <v>109.1197</v>
      </c>
      <c r="C167" s="29">
        <f t="shared" si="53"/>
        <v>10404.9</v>
      </c>
      <c r="D167" s="29">
        <v>1115</v>
      </c>
      <c r="E167" s="29">
        <v>3327</v>
      </c>
      <c r="F167" s="29">
        <v>270.26</v>
      </c>
      <c r="G167" s="29">
        <v>5692.64</v>
      </c>
      <c r="H167" s="29">
        <v>0</v>
      </c>
      <c r="I167" s="29">
        <f t="shared" si="54"/>
        <v>6939.336139</v>
      </c>
      <c r="J167" s="64">
        <v>3951.2099</v>
      </c>
      <c r="K167" s="64">
        <v>2007.8589</v>
      </c>
      <c r="L167" s="64">
        <v>434.04552</v>
      </c>
      <c r="M167" s="64">
        <v>15</v>
      </c>
      <c r="N167" s="64">
        <v>109.516919</v>
      </c>
      <c r="O167" s="64">
        <v>421.7049</v>
      </c>
      <c r="P167" s="64">
        <v>0</v>
      </c>
      <c r="Q167" s="64">
        <v>0</v>
      </c>
      <c r="R167" s="64">
        <v>0</v>
      </c>
      <c r="S167" s="64">
        <v>109.1197</v>
      </c>
      <c r="T167" s="29">
        <f t="shared" si="56"/>
        <v>3465.563861</v>
      </c>
      <c r="U167" s="29"/>
      <c r="V167" s="5"/>
      <c r="W167" s="49">
        <f t="shared" si="46"/>
        <v>0.640118868869223</v>
      </c>
      <c r="X167" s="50">
        <f t="shared" si="47"/>
        <v>0.660007907251686</v>
      </c>
    </row>
    <row r="168" s="1" customFormat="true" ht="29" customHeight="true" spans="1:24">
      <c r="A168" s="19" t="s">
        <v>646</v>
      </c>
      <c r="B168" s="64">
        <v>8.907</v>
      </c>
      <c r="C168" s="29">
        <f t="shared" si="53"/>
        <v>14407.21</v>
      </c>
      <c r="D168" s="29">
        <v>2522</v>
      </c>
      <c r="E168" s="29">
        <v>7606</v>
      </c>
      <c r="F168" s="29">
        <v>470.21</v>
      </c>
      <c r="G168" s="29">
        <v>3809</v>
      </c>
      <c r="H168" s="29">
        <v>0</v>
      </c>
      <c r="I168" s="29">
        <f t="shared" si="54"/>
        <v>11644.7053</v>
      </c>
      <c r="J168" s="64">
        <v>6829.4071</v>
      </c>
      <c r="K168" s="64">
        <v>3428.5616</v>
      </c>
      <c r="L168" s="64">
        <v>596.0358</v>
      </c>
      <c r="M168" s="64">
        <v>0</v>
      </c>
      <c r="N168" s="64">
        <v>92.0387</v>
      </c>
      <c r="O168" s="64">
        <v>689.3374</v>
      </c>
      <c r="P168" s="64">
        <v>0</v>
      </c>
      <c r="Q168" s="64">
        <v>9.3247</v>
      </c>
      <c r="R168" s="64">
        <v>0</v>
      </c>
      <c r="S168" s="64">
        <v>0</v>
      </c>
      <c r="T168" s="29">
        <f t="shared" si="56"/>
        <v>2771.4117</v>
      </c>
      <c r="U168" s="92" t="s">
        <v>838</v>
      </c>
      <c r="V168" s="93"/>
      <c r="W168" s="49">
        <f t="shared" si="46"/>
        <v>0.869751508438775</v>
      </c>
      <c r="X168" s="50">
        <f t="shared" si="47"/>
        <v>0.807756020570588</v>
      </c>
    </row>
    <row r="169" s="1" customFormat="true" ht="29" customHeight="true" spans="1:24">
      <c r="A169" s="19" t="s">
        <v>301</v>
      </c>
      <c r="B169" s="64">
        <v>5128.98</v>
      </c>
      <c r="C169" s="29">
        <f t="shared" si="53"/>
        <v>23459.6</v>
      </c>
      <c r="D169" s="29">
        <v>4099</v>
      </c>
      <c r="E169" s="29">
        <v>12294</v>
      </c>
      <c r="F169" s="29">
        <v>736</v>
      </c>
      <c r="G169" s="5">
        <v>6330.6</v>
      </c>
      <c r="H169" s="29">
        <v>0</v>
      </c>
      <c r="I169" s="29">
        <f t="shared" si="54"/>
        <v>15384.6981</v>
      </c>
      <c r="J169" s="64">
        <v>9408.538</v>
      </c>
      <c r="K169" s="64">
        <v>4394.1265</v>
      </c>
      <c r="L169" s="64">
        <v>447.0543</v>
      </c>
      <c r="M169" s="64">
        <v>243.9001</v>
      </c>
      <c r="N169" s="64">
        <v>37.8481</v>
      </c>
      <c r="O169" s="64">
        <v>755.5739</v>
      </c>
      <c r="P169" s="64">
        <v>97.6572</v>
      </c>
      <c r="Q169" s="103">
        <v>0</v>
      </c>
      <c r="R169" s="64">
        <v>0</v>
      </c>
      <c r="S169" s="64">
        <v>5024.85</v>
      </c>
      <c r="T169" s="29">
        <f t="shared" si="56"/>
        <v>8179.0319</v>
      </c>
      <c r="U169" s="92"/>
      <c r="V169" s="93"/>
      <c r="W169" s="49">
        <f t="shared" si="46"/>
        <v>1.06553927112811</v>
      </c>
      <c r="X169" s="50">
        <f t="shared" si="47"/>
        <v>0.538141387225249</v>
      </c>
    </row>
    <row r="170" s="1" customFormat="true" ht="29" customHeight="true" spans="1:24">
      <c r="A170" s="19" t="s">
        <v>647</v>
      </c>
      <c r="B170" s="64">
        <v>67.722396999999</v>
      </c>
      <c r="C170" s="29">
        <f t="shared" si="53"/>
        <v>13257.3</v>
      </c>
      <c r="D170" s="29">
        <v>2012</v>
      </c>
      <c r="E170" s="29">
        <v>6067</v>
      </c>
      <c r="F170" s="29">
        <v>420.1</v>
      </c>
      <c r="G170" s="29">
        <v>4758.2</v>
      </c>
      <c r="H170" s="29">
        <v>0</v>
      </c>
      <c r="I170" s="29">
        <f t="shared" si="54"/>
        <v>9106.315796</v>
      </c>
      <c r="J170" s="64">
        <v>4648.9436</v>
      </c>
      <c r="K170" s="64">
        <v>3199.6085</v>
      </c>
      <c r="L170" s="64">
        <v>774.1999</v>
      </c>
      <c r="M170" s="64">
        <v>59.052059</v>
      </c>
      <c r="N170" s="64">
        <v>1.65</v>
      </c>
      <c r="O170" s="64">
        <v>387.9816</v>
      </c>
      <c r="P170" s="64">
        <v>34.874137</v>
      </c>
      <c r="Q170" s="64">
        <v>0.006</v>
      </c>
      <c r="R170" s="64">
        <v>0</v>
      </c>
      <c r="S170" s="64">
        <v>0.13</v>
      </c>
      <c r="T170" s="29">
        <f t="shared" si="56"/>
        <v>4218.576601</v>
      </c>
      <c r="U170" s="92"/>
      <c r="V170" s="93"/>
      <c r="W170" s="49">
        <f t="shared" si="46"/>
        <v>0.887186451797416</v>
      </c>
      <c r="X170" s="50">
        <f t="shared" si="47"/>
        <v>0.68339966153079</v>
      </c>
    </row>
    <row r="171" s="1" customFormat="true" ht="29" customHeight="true" spans="1:24">
      <c r="A171" s="19" t="s">
        <v>33</v>
      </c>
      <c r="B171" s="64">
        <v>347.103078</v>
      </c>
      <c r="C171" s="29">
        <f t="shared" si="53"/>
        <v>8789.55</v>
      </c>
      <c r="D171" s="29">
        <v>1303</v>
      </c>
      <c r="E171" s="29">
        <v>3846</v>
      </c>
      <c r="F171" s="29">
        <v>290.07</v>
      </c>
      <c r="G171" s="32">
        <v>3350.48</v>
      </c>
      <c r="H171" s="29">
        <v>0</v>
      </c>
      <c r="I171" s="29">
        <f t="shared" si="54"/>
        <v>6558.4595</v>
      </c>
      <c r="J171" s="68">
        <v>3160.5852</v>
      </c>
      <c r="K171" s="68">
        <v>2362.3541</v>
      </c>
      <c r="L171" s="68">
        <v>633.9266</v>
      </c>
      <c r="M171" s="68">
        <v>35.3851</v>
      </c>
      <c r="N171" s="68">
        <v>26.7822</v>
      </c>
      <c r="O171" s="68">
        <v>339.4263</v>
      </c>
      <c r="P171" s="68">
        <v>0</v>
      </c>
      <c r="Q171" s="64">
        <v>0</v>
      </c>
      <c r="R171" s="64">
        <v>0</v>
      </c>
      <c r="S171" s="64">
        <v>0</v>
      </c>
      <c r="T171" s="29">
        <f t="shared" si="56"/>
        <v>2578.193578</v>
      </c>
      <c r="U171" s="92"/>
      <c r="V171" s="93"/>
      <c r="W171" s="49">
        <f t="shared" si="46"/>
        <v>0.785092901770606</v>
      </c>
      <c r="X171" s="50">
        <f t="shared" si="47"/>
        <v>0.717818597686719</v>
      </c>
    </row>
    <row r="172" s="1" customFormat="true" ht="29" customHeight="true" spans="1:24">
      <c r="A172" s="19" t="s">
        <v>303</v>
      </c>
      <c r="B172" s="64">
        <v>43.2467579999998</v>
      </c>
      <c r="C172" s="29">
        <f t="shared" si="53"/>
        <v>2482.626008</v>
      </c>
      <c r="D172" s="29">
        <v>368</v>
      </c>
      <c r="E172" s="29">
        <v>1094</v>
      </c>
      <c r="F172" s="29">
        <v>83</v>
      </c>
      <c r="G172" s="29">
        <v>937.626008</v>
      </c>
      <c r="H172" s="29">
        <v>0</v>
      </c>
      <c r="I172" s="29">
        <f t="shared" si="54"/>
        <v>1817.291696</v>
      </c>
      <c r="J172" s="64">
        <v>768.1253</v>
      </c>
      <c r="K172" s="64">
        <v>683.3936</v>
      </c>
      <c r="L172" s="64">
        <v>235.73652</v>
      </c>
      <c r="M172" s="64">
        <v>1.600128</v>
      </c>
      <c r="N172" s="64">
        <v>28.416692</v>
      </c>
      <c r="O172" s="64">
        <v>63.1935</v>
      </c>
      <c r="P172" s="64">
        <v>36.825956</v>
      </c>
      <c r="Q172" s="64">
        <v>0</v>
      </c>
      <c r="R172" s="64">
        <v>0</v>
      </c>
      <c r="S172" s="64">
        <v>0</v>
      </c>
      <c r="T172" s="29">
        <f t="shared" si="56"/>
        <v>708.58107</v>
      </c>
      <c r="U172" s="92"/>
      <c r="V172" s="93"/>
      <c r="W172" s="49">
        <f t="shared" si="46"/>
        <v>0.804493853803424</v>
      </c>
      <c r="X172" s="50">
        <f t="shared" si="47"/>
        <v>0.719470798554071</v>
      </c>
    </row>
    <row r="173" s="1" customFormat="true" ht="29" customHeight="true" spans="1:24">
      <c r="A173" s="19" t="s">
        <v>305</v>
      </c>
      <c r="B173" s="64">
        <v>899.381880999998</v>
      </c>
      <c r="C173" s="29">
        <f t="shared" si="53"/>
        <v>3043.97679</v>
      </c>
      <c r="D173" s="29">
        <v>580</v>
      </c>
      <c r="E173" s="29">
        <v>1719</v>
      </c>
      <c r="F173" s="29">
        <v>121</v>
      </c>
      <c r="G173" s="29">
        <v>623.97679</v>
      </c>
      <c r="H173" s="29">
        <v>0</v>
      </c>
      <c r="I173" s="29">
        <f t="shared" si="54"/>
        <v>2679.283649</v>
      </c>
      <c r="J173" s="64">
        <v>1603.8777</v>
      </c>
      <c r="K173" s="64">
        <v>560.042548</v>
      </c>
      <c r="L173" s="64">
        <v>164.70648</v>
      </c>
      <c r="M173" s="64">
        <v>35.04</v>
      </c>
      <c r="N173" s="64">
        <v>67.44562</v>
      </c>
      <c r="O173" s="64">
        <v>202.8987</v>
      </c>
      <c r="P173" s="64">
        <v>45.272601</v>
      </c>
      <c r="Q173" s="103">
        <v>0</v>
      </c>
      <c r="R173" s="64">
        <v>0</v>
      </c>
      <c r="S173" s="64">
        <v>0</v>
      </c>
      <c r="T173" s="29">
        <f t="shared" si="56"/>
        <v>1264.075022</v>
      </c>
      <c r="U173" s="92"/>
      <c r="V173" s="93"/>
      <c r="W173" s="49">
        <f t="shared" si="46"/>
        <v>0.858065177555226</v>
      </c>
      <c r="X173" s="50">
        <f t="shared" si="47"/>
        <v>0.679442037241963</v>
      </c>
    </row>
    <row r="174" s="1" customFormat="true" ht="29" customHeight="true" spans="1:24">
      <c r="A174" s="19" t="s">
        <v>648</v>
      </c>
      <c r="B174" s="64">
        <v>329.839259000002</v>
      </c>
      <c r="C174" s="29">
        <f t="shared" si="53"/>
        <v>12370.185</v>
      </c>
      <c r="D174" s="29">
        <v>1801</v>
      </c>
      <c r="E174" s="29">
        <v>5375</v>
      </c>
      <c r="F174" s="29">
        <v>390</v>
      </c>
      <c r="G174" s="29">
        <v>4804.185</v>
      </c>
      <c r="H174" s="29">
        <v>0</v>
      </c>
      <c r="I174" s="29">
        <f t="shared" si="54"/>
        <v>8840.80272</v>
      </c>
      <c r="J174" s="68">
        <v>5284.3667</v>
      </c>
      <c r="K174" s="64">
        <v>2706.7059</v>
      </c>
      <c r="L174" s="64">
        <v>277.10892</v>
      </c>
      <c r="M174" s="64">
        <v>3</v>
      </c>
      <c r="N174" s="64">
        <v>104.2901</v>
      </c>
      <c r="O174" s="68">
        <v>465.1811</v>
      </c>
      <c r="P174" s="68">
        <v>0</v>
      </c>
      <c r="Q174" s="68">
        <v>0.15</v>
      </c>
      <c r="R174" s="68">
        <v>0</v>
      </c>
      <c r="S174" s="64">
        <v>0</v>
      </c>
      <c r="T174" s="29">
        <f t="shared" si="56"/>
        <v>3859.221539</v>
      </c>
      <c r="U174" s="92"/>
      <c r="V174" s="93"/>
      <c r="W174" s="49">
        <f t="shared" si="46"/>
        <v>0.811690999932187</v>
      </c>
      <c r="X174" s="50">
        <f t="shared" si="47"/>
        <v>0.696124868717071</v>
      </c>
    </row>
    <row r="175" s="1" customFormat="true" ht="29" customHeight="true" spans="1:24">
      <c r="A175" s="19" t="s">
        <v>803</v>
      </c>
      <c r="B175" s="64">
        <v>0</v>
      </c>
      <c r="C175" s="29">
        <f t="shared" si="53"/>
        <v>208.528</v>
      </c>
      <c r="D175" s="29">
        <v>43.264</v>
      </c>
      <c r="E175" s="29">
        <v>165.264</v>
      </c>
      <c r="F175" s="29">
        <v>0</v>
      </c>
      <c r="G175" s="29">
        <v>0</v>
      </c>
      <c r="H175" s="29">
        <v>0</v>
      </c>
      <c r="I175" s="29">
        <f t="shared" si="54"/>
        <v>121.770495</v>
      </c>
      <c r="J175" s="64">
        <v>0</v>
      </c>
      <c r="K175" s="64">
        <v>0</v>
      </c>
      <c r="L175" s="64">
        <v>0</v>
      </c>
      <c r="M175" s="64">
        <v>121.770495</v>
      </c>
      <c r="N175" s="64">
        <v>0</v>
      </c>
      <c r="O175" s="64">
        <v>0</v>
      </c>
      <c r="P175" s="64">
        <v>0</v>
      </c>
      <c r="Q175" s="64">
        <v>0</v>
      </c>
      <c r="R175" s="104">
        <v>1</v>
      </c>
      <c r="S175" s="104">
        <v>0</v>
      </c>
      <c r="T175" s="29">
        <f t="shared" si="56"/>
        <v>85.757505</v>
      </c>
      <c r="U175" s="114" t="s">
        <v>839</v>
      </c>
      <c r="V175" s="93"/>
      <c r="W175" s="49">
        <f t="shared" si="46"/>
        <v>1.71246737561509</v>
      </c>
      <c r="X175" s="50">
        <f t="shared" si="47"/>
        <v>0.583952730568557</v>
      </c>
    </row>
    <row r="176" s="1" customFormat="true" ht="29" customHeight="true" spans="1:24">
      <c r="A176" s="19" t="s">
        <v>811</v>
      </c>
      <c r="B176" s="64">
        <v>0</v>
      </c>
      <c r="C176" s="29">
        <f t="shared" si="53"/>
        <v>241.832</v>
      </c>
      <c r="D176" s="29">
        <v>20.736</v>
      </c>
      <c r="E176" s="29">
        <v>20.736</v>
      </c>
      <c r="F176" s="29">
        <v>200.36</v>
      </c>
      <c r="G176" s="29">
        <v>0</v>
      </c>
      <c r="H176" s="29">
        <v>0</v>
      </c>
      <c r="I176" s="29">
        <f t="shared" si="54"/>
        <v>133.28</v>
      </c>
      <c r="J176" s="64">
        <v>0</v>
      </c>
      <c r="K176" s="64">
        <v>0</v>
      </c>
      <c r="L176" s="64">
        <v>0</v>
      </c>
      <c r="M176" s="64">
        <v>0</v>
      </c>
      <c r="N176" s="64">
        <v>0</v>
      </c>
      <c r="O176" s="64">
        <v>133.28</v>
      </c>
      <c r="P176" s="64">
        <v>0</v>
      </c>
      <c r="Q176" s="103">
        <v>0</v>
      </c>
      <c r="R176" s="104">
        <v>0</v>
      </c>
      <c r="S176" s="104">
        <v>0</v>
      </c>
      <c r="T176" s="29">
        <f t="shared" si="56"/>
        <v>108.552</v>
      </c>
      <c r="U176" s="92"/>
      <c r="V176" s="93"/>
      <c r="W176" s="49">
        <f t="shared" si="46"/>
        <v>0.311164465786315</v>
      </c>
      <c r="X176" s="50">
        <f t="shared" si="47"/>
        <v>0.551126401799596</v>
      </c>
    </row>
    <row r="177" s="1" customFormat="true" ht="29" customHeight="true" spans="1:24">
      <c r="A177" s="19" t="s">
        <v>812</v>
      </c>
      <c r="B177" s="64">
        <v>4.884</v>
      </c>
      <c r="C177" s="29">
        <f t="shared" si="53"/>
        <v>0</v>
      </c>
      <c r="D177" s="29">
        <v>0</v>
      </c>
      <c r="E177" s="29">
        <v>0</v>
      </c>
      <c r="F177" s="29">
        <v>0</v>
      </c>
      <c r="G177" s="29">
        <v>0</v>
      </c>
      <c r="H177" s="29">
        <v>0</v>
      </c>
      <c r="I177" s="29">
        <f t="shared" si="54"/>
        <v>0</v>
      </c>
      <c r="J177" s="64">
        <v>0</v>
      </c>
      <c r="K177" s="64">
        <v>0</v>
      </c>
      <c r="L177" s="64">
        <v>0</v>
      </c>
      <c r="M177" s="64">
        <v>0</v>
      </c>
      <c r="N177" s="64">
        <v>0</v>
      </c>
      <c r="O177" s="64">
        <v>0</v>
      </c>
      <c r="P177" s="64">
        <v>0</v>
      </c>
      <c r="Q177" s="103">
        <v>0</v>
      </c>
      <c r="R177" s="104">
        <v>0</v>
      </c>
      <c r="S177" s="104">
        <v>0</v>
      </c>
      <c r="T177" s="29">
        <f t="shared" si="56"/>
        <v>4.884</v>
      </c>
      <c r="U177" s="29"/>
      <c r="V177" s="5"/>
      <c r="W177" s="49">
        <v>0</v>
      </c>
      <c r="X177" s="50">
        <f t="shared" si="47"/>
        <v>0</v>
      </c>
    </row>
    <row r="178" s="7" customFormat="true" ht="29" customHeight="true" spans="1:24">
      <c r="A178" s="23" t="s">
        <v>673</v>
      </c>
      <c r="B178" s="26">
        <f t="shared" ref="B178:H178" si="59">SUM(B179:B183)</f>
        <v>5261.82999</v>
      </c>
      <c r="C178" s="26">
        <f t="shared" si="53"/>
        <v>26789.6447</v>
      </c>
      <c r="D178" s="26">
        <f t="shared" si="59"/>
        <v>5754</v>
      </c>
      <c r="E178" s="26">
        <f t="shared" si="59"/>
        <v>17132</v>
      </c>
      <c r="F178" s="26">
        <f t="shared" si="59"/>
        <v>833.5803</v>
      </c>
      <c r="G178" s="26">
        <f t="shared" si="59"/>
        <v>3070.0644</v>
      </c>
      <c r="H178" s="26">
        <f t="shared" si="59"/>
        <v>0</v>
      </c>
      <c r="I178" s="26">
        <f t="shared" si="54"/>
        <v>19902.13337</v>
      </c>
      <c r="J178" s="26">
        <f t="shared" ref="J178:S178" si="60">SUM(J179:J183)</f>
        <v>11614.5276</v>
      </c>
      <c r="K178" s="26">
        <f t="shared" si="60"/>
        <v>5404.7286</v>
      </c>
      <c r="L178" s="26">
        <f t="shared" si="60"/>
        <v>1352.579</v>
      </c>
      <c r="M178" s="26">
        <f t="shared" si="60"/>
        <v>94.426</v>
      </c>
      <c r="N178" s="26">
        <f t="shared" si="60"/>
        <v>261.57097</v>
      </c>
      <c r="O178" s="26">
        <f t="shared" si="60"/>
        <v>923.9021</v>
      </c>
      <c r="P178" s="26">
        <f t="shared" si="60"/>
        <v>0</v>
      </c>
      <c r="Q178" s="26">
        <f t="shared" si="60"/>
        <v>250.3991</v>
      </c>
      <c r="R178" s="26">
        <f t="shared" si="60"/>
        <v>0</v>
      </c>
      <c r="S178" s="26">
        <f t="shared" si="60"/>
        <v>4261.503356</v>
      </c>
      <c r="T178" s="27">
        <f t="shared" si="56"/>
        <v>7887.837964</v>
      </c>
      <c r="U178" s="43"/>
      <c r="V178" s="53"/>
      <c r="W178" s="49">
        <f t="shared" ref="W178:W198" si="61">(D178+E178)/I178</f>
        <v>1.14992697388401</v>
      </c>
      <c r="X178" s="50">
        <f t="shared" si="47"/>
        <v>0.620942829073928</v>
      </c>
    </row>
    <row r="179" s="1" customFormat="true" ht="29" customHeight="true" spans="1:24">
      <c r="A179" s="19" t="s">
        <v>793</v>
      </c>
      <c r="B179" s="32">
        <v>21.763362</v>
      </c>
      <c r="C179" s="32">
        <f t="shared" si="53"/>
        <v>225.5088</v>
      </c>
      <c r="D179" s="32">
        <v>30</v>
      </c>
      <c r="E179" s="32">
        <v>80</v>
      </c>
      <c r="F179" s="32">
        <v>115.5088</v>
      </c>
      <c r="G179" s="32">
        <v>0</v>
      </c>
      <c r="H179" s="32">
        <v>0</v>
      </c>
      <c r="I179" s="32">
        <f t="shared" si="54"/>
        <v>111.2576</v>
      </c>
      <c r="J179" s="32">
        <v>0</v>
      </c>
      <c r="K179" s="32">
        <v>0</v>
      </c>
      <c r="L179" s="32">
        <v>0</v>
      </c>
      <c r="M179" s="32">
        <v>65.52</v>
      </c>
      <c r="N179" s="32">
        <v>0</v>
      </c>
      <c r="O179" s="32">
        <v>45.6288</v>
      </c>
      <c r="P179" s="32">
        <v>0</v>
      </c>
      <c r="Q179" s="32">
        <v>0.1088</v>
      </c>
      <c r="R179" s="32">
        <v>0</v>
      </c>
      <c r="S179" s="32">
        <v>0</v>
      </c>
      <c r="T179" s="29">
        <f t="shared" si="56"/>
        <v>136.014562</v>
      </c>
      <c r="U179" s="44"/>
      <c r="V179" s="54"/>
      <c r="W179" s="49">
        <f t="shared" si="61"/>
        <v>0.988696502531063</v>
      </c>
      <c r="X179" s="50">
        <f t="shared" si="47"/>
        <v>0.449939852105147</v>
      </c>
    </row>
    <row r="180" s="1" customFormat="true" ht="29" customHeight="true" spans="1:24">
      <c r="A180" s="19" t="s">
        <v>652</v>
      </c>
      <c r="B180" s="32">
        <v>4546.01948</v>
      </c>
      <c r="C180" s="32">
        <f t="shared" si="53"/>
        <v>11705</v>
      </c>
      <c r="D180" s="32">
        <v>2394</v>
      </c>
      <c r="E180" s="29">
        <v>7056</v>
      </c>
      <c r="F180" s="32">
        <v>255</v>
      </c>
      <c r="G180" s="32">
        <v>2000</v>
      </c>
      <c r="H180" s="32">
        <v>0</v>
      </c>
      <c r="I180" s="32">
        <f t="shared" si="54"/>
        <v>6864.79737</v>
      </c>
      <c r="J180" s="32">
        <v>4325.6306</v>
      </c>
      <c r="K180" s="32">
        <v>1621.6182</v>
      </c>
      <c r="L180" s="32">
        <v>511.4664</v>
      </c>
      <c r="M180" s="32">
        <v>0.016</v>
      </c>
      <c r="N180" s="32">
        <v>74.74547</v>
      </c>
      <c r="O180" s="32">
        <v>233.051</v>
      </c>
      <c r="P180" s="32">
        <v>0</v>
      </c>
      <c r="Q180" s="32">
        <v>98.2697</v>
      </c>
      <c r="R180" s="32">
        <v>0</v>
      </c>
      <c r="S180" s="32">
        <v>4246.996408</v>
      </c>
      <c r="T180" s="29">
        <f t="shared" si="56"/>
        <v>5139.225702</v>
      </c>
      <c r="U180" s="44"/>
      <c r="V180" s="54"/>
      <c r="W180" s="49">
        <f t="shared" si="61"/>
        <v>1.37658833766859</v>
      </c>
      <c r="X180" s="50">
        <f t="shared" si="47"/>
        <v>0.42242256730099</v>
      </c>
    </row>
    <row r="181" s="1" customFormat="true" ht="29" customHeight="true" spans="1:24">
      <c r="A181" s="19" t="s">
        <v>311</v>
      </c>
      <c r="B181" s="32">
        <v>267.87</v>
      </c>
      <c r="C181" s="32">
        <f t="shared" si="53"/>
        <v>11121</v>
      </c>
      <c r="D181" s="32">
        <v>2716</v>
      </c>
      <c r="E181" s="29">
        <v>8145</v>
      </c>
      <c r="F181" s="32">
        <v>260</v>
      </c>
      <c r="G181" s="32">
        <v>0</v>
      </c>
      <c r="H181" s="32">
        <v>0</v>
      </c>
      <c r="I181" s="32">
        <f t="shared" si="54"/>
        <v>10250.2421</v>
      </c>
      <c r="J181" s="32">
        <v>5686.7486</v>
      </c>
      <c r="K181" s="32">
        <v>3164.59</v>
      </c>
      <c r="L181" s="32">
        <v>546.3288</v>
      </c>
      <c r="M181" s="32">
        <v>28.89</v>
      </c>
      <c r="N181" s="32">
        <v>165.002</v>
      </c>
      <c r="O181" s="32">
        <v>535.73</v>
      </c>
      <c r="P181" s="29">
        <v>0</v>
      </c>
      <c r="Q181" s="32">
        <v>122.9527</v>
      </c>
      <c r="R181" s="29">
        <v>0</v>
      </c>
      <c r="S181" s="29">
        <v>0</v>
      </c>
      <c r="T181" s="29">
        <f t="shared" si="56"/>
        <v>1138.6279</v>
      </c>
      <c r="U181" s="44"/>
      <c r="V181" s="54"/>
      <c r="W181" s="49">
        <f t="shared" si="61"/>
        <v>1.05958472922313</v>
      </c>
      <c r="X181" s="50">
        <f t="shared" si="47"/>
        <v>0.900022750281634</v>
      </c>
    </row>
    <row r="182" s="1" customFormat="true" ht="29" customHeight="true" spans="1:24">
      <c r="A182" s="19" t="s">
        <v>653</v>
      </c>
      <c r="B182" s="32">
        <v>411.6702</v>
      </c>
      <c r="C182" s="32">
        <f t="shared" si="53"/>
        <v>3265.4864</v>
      </c>
      <c r="D182" s="32">
        <v>548</v>
      </c>
      <c r="E182" s="29">
        <v>1643</v>
      </c>
      <c r="F182" s="32">
        <v>164.422</v>
      </c>
      <c r="G182" s="32">
        <v>910.0644</v>
      </c>
      <c r="H182" s="32">
        <v>0</v>
      </c>
      <c r="I182" s="32">
        <f t="shared" si="54"/>
        <v>2342.0309</v>
      </c>
      <c r="J182" s="32">
        <v>1316.81</v>
      </c>
      <c r="K182" s="32">
        <v>595.47</v>
      </c>
      <c r="L182" s="32">
        <v>280.22</v>
      </c>
      <c r="M182" s="32">
        <v>0</v>
      </c>
      <c r="N182" s="32">
        <v>20.7225</v>
      </c>
      <c r="O182" s="32">
        <v>104.39</v>
      </c>
      <c r="P182" s="32">
        <v>0</v>
      </c>
      <c r="Q182" s="32">
        <v>24.4184</v>
      </c>
      <c r="R182" s="32">
        <v>0</v>
      </c>
      <c r="S182" s="32">
        <v>0</v>
      </c>
      <c r="T182" s="29">
        <f t="shared" si="56"/>
        <v>1335.1257</v>
      </c>
      <c r="U182" s="44"/>
      <c r="V182" s="54"/>
      <c r="W182" s="49">
        <f t="shared" si="61"/>
        <v>0.935512849125945</v>
      </c>
      <c r="X182" s="50">
        <f t="shared" si="47"/>
        <v>0.636913559786929</v>
      </c>
    </row>
    <row r="183" s="1" customFormat="true" ht="29" customHeight="true" spans="1:24">
      <c r="A183" s="19" t="s">
        <v>651</v>
      </c>
      <c r="B183" s="32">
        <v>14.506948</v>
      </c>
      <c r="C183" s="32">
        <f t="shared" si="53"/>
        <v>472.6495</v>
      </c>
      <c r="D183" s="32">
        <v>66</v>
      </c>
      <c r="E183" s="29">
        <v>208</v>
      </c>
      <c r="F183" s="32">
        <v>38.6495</v>
      </c>
      <c r="G183" s="32">
        <v>160</v>
      </c>
      <c r="H183" s="32">
        <v>0</v>
      </c>
      <c r="I183" s="32">
        <f t="shared" si="54"/>
        <v>333.8054</v>
      </c>
      <c r="J183" s="32">
        <v>285.3384</v>
      </c>
      <c r="K183" s="32">
        <v>23.0504</v>
      </c>
      <c r="L183" s="32">
        <v>14.5638</v>
      </c>
      <c r="M183" s="32">
        <v>0</v>
      </c>
      <c r="N183" s="32">
        <v>1.101</v>
      </c>
      <c r="O183" s="32">
        <v>5.1023</v>
      </c>
      <c r="P183" s="32">
        <v>0</v>
      </c>
      <c r="Q183" s="32">
        <v>4.6495</v>
      </c>
      <c r="R183" s="32">
        <v>0</v>
      </c>
      <c r="S183" s="32">
        <v>14.506948</v>
      </c>
      <c r="T183" s="29">
        <f t="shared" si="56"/>
        <v>138.8441</v>
      </c>
      <c r="U183" s="44"/>
      <c r="V183" s="54"/>
      <c r="W183" s="49">
        <f t="shared" si="61"/>
        <v>0.820837529890169</v>
      </c>
      <c r="X183" s="50">
        <f t="shared" si="47"/>
        <v>0.68521190958351</v>
      </c>
    </row>
    <row r="184" s="7" customFormat="true" ht="29" customHeight="true" spans="1:24">
      <c r="A184" s="30" t="s">
        <v>674</v>
      </c>
      <c r="B184" s="26">
        <f t="shared" ref="B184:H184" si="62">SUM(B185:B190)</f>
        <v>11454.38</v>
      </c>
      <c r="C184" s="26">
        <f t="shared" si="53"/>
        <v>92999.18</v>
      </c>
      <c r="D184" s="26">
        <f t="shared" si="62"/>
        <v>19643</v>
      </c>
      <c r="E184" s="26">
        <f t="shared" si="62"/>
        <v>58463</v>
      </c>
      <c r="F184" s="26">
        <f t="shared" si="62"/>
        <v>42.3</v>
      </c>
      <c r="G184" s="26">
        <f t="shared" si="62"/>
        <v>14850.88</v>
      </c>
      <c r="H184" s="26">
        <f t="shared" si="62"/>
        <v>0</v>
      </c>
      <c r="I184" s="27">
        <f t="shared" si="54"/>
        <v>69857.2</v>
      </c>
      <c r="J184" s="26">
        <f t="shared" ref="J184:S184" si="63">SUM(J185:J190)</f>
        <v>43703.45</v>
      </c>
      <c r="K184" s="26">
        <f t="shared" si="63"/>
        <v>16738.6</v>
      </c>
      <c r="L184" s="26">
        <f t="shared" si="63"/>
        <v>3426.57</v>
      </c>
      <c r="M184" s="26">
        <f t="shared" si="63"/>
        <v>308.85</v>
      </c>
      <c r="N184" s="26">
        <f t="shared" si="63"/>
        <v>962.27</v>
      </c>
      <c r="O184" s="26">
        <f t="shared" si="63"/>
        <v>4125.76</v>
      </c>
      <c r="P184" s="26">
        <f t="shared" si="63"/>
        <v>41.25</v>
      </c>
      <c r="Q184" s="26">
        <f t="shared" si="63"/>
        <v>550.45</v>
      </c>
      <c r="R184" s="26">
        <f t="shared" si="63"/>
        <v>0</v>
      </c>
      <c r="S184" s="26">
        <f t="shared" si="63"/>
        <v>6331.9</v>
      </c>
      <c r="T184" s="27">
        <f t="shared" si="56"/>
        <v>28264.46</v>
      </c>
      <c r="U184" s="43"/>
      <c r="V184" s="53"/>
      <c r="W184" s="49">
        <f t="shared" si="61"/>
        <v>1.11808088500541</v>
      </c>
      <c r="X184" s="50">
        <f t="shared" si="47"/>
        <v>0.668787162448077</v>
      </c>
    </row>
    <row r="185" s="1" customFormat="true" ht="29" customHeight="true" spans="1:24">
      <c r="A185" s="19" t="s">
        <v>793</v>
      </c>
      <c r="B185" s="32">
        <v>78.55</v>
      </c>
      <c r="C185" s="32">
        <f t="shared" si="53"/>
        <v>380.3</v>
      </c>
      <c r="D185" s="32">
        <v>85</v>
      </c>
      <c r="E185" s="32">
        <v>253</v>
      </c>
      <c r="F185" s="32">
        <v>42.3</v>
      </c>
      <c r="G185" s="32">
        <v>0</v>
      </c>
      <c r="H185" s="32">
        <v>0</v>
      </c>
      <c r="I185" s="29">
        <f t="shared" si="54"/>
        <v>247.18</v>
      </c>
      <c r="J185" s="32">
        <v>0</v>
      </c>
      <c r="K185" s="32">
        <v>51.13</v>
      </c>
      <c r="L185" s="32">
        <v>102.27</v>
      </c>
      <c r="M185" s="32">
        <v>82.7</v>
      </c>
      <c r="N185" s="32">
        <v>0</v>
      </c>
      <c r="O185" s="32">
        <v>11.01</v>
      </c>
      <c r="P185" s="32">
        <v>0</v>
      </c>
      <c r="Q185" s="32">
        <v>0.07</v>
      </c>
      <c r="R185" s="32">
        <v>0</v>
      </c>
      <c r="S185" s="32">
        <v>0</v>
      </c>
      <c r="T185" s="29">
        <f t="shared" si="56"/>
        <v>211.67</v>
      </c>
      <c r="U185" s="44"/>
      <c r="V185" s="54"/>
      <c r="W185" s="49">
        <f t="shared" si="61"/>
        <v>1.36742454891172</v>
      </c>
      <c r="X185" s="50">
        <f t="shared" si="47"/>
        <v>0.538694562493189</v>
      </c>
    </row>
    <row r="186" s="1" customFormat="true" ht="29" customHeight="true" spans="1:24">
      <c r="A186" s="19" t="s">
        <v>654</v>
      </c>
      <c r="B186" s="32">
        <v>1432.52</v>
      </c>
      <c r="C186" s="32">
        <f t="shared" si="53"/>
        <v>11384.54</v>
      </c>
      <c r="D186" s="32">
        <v>1670</v>
      </c>
      <c r="E186" s="32">
        <v>4987</v>
      </c>
      <c r="F186" s="32">
        <v>0</v>
      </c>
      <c r="G186" s="32">
        <v>4727.54</v>
      </c>
      <c r="H186" s="32">
        <v>0</v>
      </c>
      <c r="I186" s="29">
        <f t="shared" si="54"/>
        <v>7664.54</v>
      </c>
      <c r="J186" s="32">
        <v>4960.73</v>
      </c>
      <c r="K186" s="32">
        <v>1864.09</v>
      </c>
      <c r="L186" s="32">
        <v>322.5</v>
      </c>
      <c r="M186" s="32">
        <v>71.74</v>
      </c>
      <c r="N186" s="32">
        <v>40.7</v>
      </c>
      <c r="O186" s="32">
        <v>354.21</v>
      </c>
      <c r="P186" s="32">
        <v>0</v>
      </c>
      <c r="Q186" s="32">
        <v>50.57</v>
      </c>
      <c r="R186" s="32">
        <v>0</v>
      </c>
      <c r="S186" s="32">
        <v>119.96</v>
      </c>
      <c r="T186" s="29">
        <f t="shared" si="56"/>
        <v>5032.56</v>
      </c>
      <c r="U186" s="44"/>
      <c r="V186" s="54"/>
      <c r="W186" s="49">
        <f t="shared" si="61"/>
        <v>0.86854527473273</v>
      </c>
      <c r="X186" s="50">
        <f t="shared" si="47"/>
        <v>0.597995172059739</v>
      </c>
    </row>
    <row r="187" s="1" customFormat="true" ht="29" customHeight="true" spans="1:24">
      <c r="A187" s="19" t="s">
        <v>655</v>
      </c>
      <c r="B187" s="32">
        <v>380.12</v>
      </c>
      <c r="C187" s="32">
        <f t="shared" si="53"/>
        <v>15334.48</v>
      </c>
      <c r="D187" s="32">
        <v>3321</v>
      </c>
      <c r="E187" s="32">
        <v>9880</v>
      </c>
      <c r="F187" s="32">
        <v>0</v>
      </c>
      <c r="G187" s="40">
        <v>2133.48</v>
      </c>
      <c r="H187" s="32">
        <v>0</v>
      </c>
      <c r="I187" s="29">
        <f t="shared" si="54"/>
        <v>11646.02</v>
      </c>
      <c r="J187" s="32">
        <v>6812.97</v>
      </c>
      <c r="K187" s="32">
        <v>3588.26</v>
      </c>
      <c r="L187" s="32">
        <v>714</v>
      </c>
      <c r="M187" s="32">
        <v>9.91</v>
      </c>
      <c r="N187" s="32">
        <v>61.48</v>
      </c>
      <c r="O187" s="32">
        <v>333.64</v>
      </c>
      <c r="P187" s="32">
        <v>41.25</v>
      </c>
      <c r="Q187" s="32">
        <v>84.51</v>
      </c>
      <c r="R187" s="32">
        <v>0</v>
      </c>
      <c r="S187" s="32">
        <v>0</v>
      </c>
      <c r="T187" s="29">
        <f t="shared" si="56"/>
        <v>4068.58</v>
      </c>
      <c r="U187" s="44"/>
      <c r="V187" s="54"/>
      <c r="W187" s="49">
        <f t="shared" si="61"/>
        <v>1.13352029276955</v>
      </c>
      <c r="X187" s="50">
        <f t="shared" si="47"/>
        <v>0.741095541725529</v>
      </c>
    </row>
    <row r="188" s="1" customFormat="true" ht="29" customHeight="true" spans="1:24">
      <c r="A188" s="19" t="s">
        <v>320</v>
      </c>
      <c r="B188" s="32">
        <v>6470.74</v>
      </c>
      <c r="C188" s="32">
        <f t="shared" si="53"/>
        <v>18356</v>
      </c>
      <c r="D188" s="32">
        <v>4407</v>
      </c>
      <c r="E188" s="32">
        <v>13049</v>
      </c>
      <c r="F188" s="32">
        <v>0</v>
      </c>
      <c r="G188" s="32">
        <v>900</v>
      </c>
      <c r="H188" s="32">
        <v>0</v>
      </c>
      <c r="I188" s="29">
        <f t="shared" si="54"/>
        <v>14690.02</v>
      </c>
      <c r="J188" s="32">
        <v>8554.25</v>
      </c>
      <c r="K188" s="32">
        <v>4498.46</v>
      </c>
      <c r="L188" s="32">
        <v>283.13</v>
      </c>
      <c r="M188" s="32">
        <v>40.21</v>
      </c>
      <c r="N188" s="32">
        <v>303.85</v>
      </c>
      <c r="O188" s="32">
        <v>898.74</v>
      </c>
      <c r="P188" s="32">
        <v>0</v>
      </c>
      <c r="Q188" s="32">
        <v>111.38</v>
      </c>
      <c r="R188" s="32">
        <v>0</v>
      </c>
      <c r="S188" s="32">
        <v>5803.02</v>
      </c>
      <c r="T188" s="29">
        <f t="shared" si="56"/>
        <v>4333.7</v>
      </c>
      <c r="U188" s="44"/>
      <c r="V188" s="54"/>
      <c r="W188" s="49">
        <f t="shared" si="61"/>
        <v>1.18828973684175</v>
      </c>
      <c r="X188" s="50">
        <f t="shared" si="47"/>
        <v>0.591701528271533</v>
      </c>
    </row>
    <row r="189" s="1" customFormat="true" ht="29" customHeight="true" spans="1:24">
      <c r="A189" s="19" t="s">
        <v>322</v>
      </c>
      <c r="B189" s="32">
        <v>453.43</v>
      </c>
      <c r="C189" s="32">
        <f t="shared" si="53"/>
        <v>16269.02</v>
      </c>
      <c r="D189" s="32">
        <v>3325</v>
      </c>
      <c r="E189" s="32">
        <v>9910</v>
      </c>
      <c r="F189" s="32">
        <v>0</v>
      </c>
      <c r="G189" s="32">
        <v>3034.02</v>
      </c>
      <c r="H189" s="32">
        <v>0</v>
      </c>
      <c r="I189" s="29">
        <f t="shared" si="54"/>
        <v>13742.56</v>
      </c>
      <c r="J189" s="32">
        <v>6795.57</v>
      </c>
      <c r="K189" s="32">
        <v>4503.32</v>
      </c>
      <c r="L189" s="32">
        <v>1650.44</v>
      </c>
      <c r="M189" s="32">
        <v>33.44</v>
      </c>
      <c r="N189" s="32">
        <v>150.29</v>
      </c>
      <c r="O189" s="32">
        <v>532.92</v>
      </c>
      <c r="P189" s="32">
        <v>0</v>
      </c>
      <c r="Q189" s="32">
        <v>76.58</v>
      </c>
      <c r="R189" s="32">
        <v>0</v>
      </c>
      <c r="S189" s="32">
        <v>408.92</v>
      </c>
      <c r="T189" s="29">
        <f t="shared" si="56"/>
        <v>2570.97</v>
      </c>
      <c r="U189" s="44"/>
      <c r="V189" s="54"/>
      <c r="W189" s="49">
        <f t="shared" si="61"/>
        <v>0.963066561106519</v>
      </c>
      <c r="X189" s="50">
        <f t="shared" si="47"/>
        <v>0.821803025274407</v>
      </c>
    </row>
    <row r="190" s="1" customFormat="true" ht="29" customHeight="true" spans="1:24">
      <c r="A190" s="19" t="s">
        <v>318</v>
      </c>
      <c r="B190" s="32">
        <v>2639.02</v>
      </c>
      <c r="C190" s="32">
        <f t="shared" si="53"/>
        <v>31274.84</v>
      </c>
      <c r="D190" s="32">
        <v>6835</v>
      </c>
      <c r="E190" s="32">
        <v>20384</v>
      </c>
      <c r="F190" s="32">
        <v>0</v>
      </c>
      <c r="G190" s="32">
        <v>4055.84</v>
      </c>
      <c r="H190" s="32">
        <v>0</v>
      </c>
      <c r="I190" s="29">
        <f t="shared" si="54"/>
        <v>21866.88</v>
      </c>
      <c r="J190" s="32">
        <v>16579.93</v>
      </c>
      <c r="K190" s="32">
        <v>2233.34</v>
      </c>
      <c r="L190" s="32">
        <v>354.23</v>
      </c>
      <c r="M190" s="32">
        <v>70.85</v>
      </c>
      <c r="N190" s="32">
        <v>405.95</v>
      </c>
      <c r="O190" s="32">
        <v>1995.24</v>
      </c>
      <c r="P190" s="32">
        <v>0</v>
      </c>
      <c r="Q190" s="32">
        <v>227.34</v>
      </c>
      <c r="R190" s="32">
        <v>0</v>
      </c>
      <c r="S190" s="32">
        <v>0</v>
      </c>
      <c r="T190" s="29">
        <f t="shared" si="56"/>
        <v>12046.98</v>
      </c>
      <c r="U190" s="44"/>
      <c r="V190" s="54"/>
      <c r="W190" s="49">
        <f t="shared" si="61"/>
        <v>1.24475919747124</v>
      </c>
      <c r="X190" s="50">
        <f t="shared" ref="X190:X198" si="64">I190/(B190+C190)</f>
        <v>0.64477709113619</v>
      </c>
    </row>
    <row r="191" s="1" customFormat="true" ht="29" customHeight="true" spans="1:24">
      <c r="A191" s="30" t="s">
        <v>675</v>
      </c>
      <c r="B191" s="97">
        <f t="shared" ref="B191:H191" si="65">SUM(B192:B198)</f>
        <v>1504.94</v>
      </c>
      <c r="C191" s="26">
        <f t="shared" si="53"/>
        <v>48928.77</v>
      </c>
      <c r="D191" s="97">
        <f t="shared" si="65"/>
        <v>11480</v>
      </c>
      <c r="E191" s="97">
        <f t="shared" si="65"/>
        <v>34095</v>
      </c>
      <c r="F191" s="97">
        <f t="shared" si="65"/>
        <v>223.52</v>
      </c>
      <c r="G191" s="97">
        <f t="shared" si="65"/>
        <v>3130.25</v>
      </c>
      <c r="H191" s="97">
        <f t="shared" si="65"/>
        <v>0</v>
      </c>
      <c r="I191" s="27">
        <f t="shared" si="54"/>
        <v>44302.14</v>
      </c>
      <c r="J191" s="97">
        <f t="shared" ref="J191:S191" si="66">SUM(J192:J198)</f>
        <v>26021.9</v>
      </c>
      <c r="K191" s="97">
        <f t="shared" si="66"/>
        <v>13643.66</v>
      </c>
      <c r="L191" s="97">
        <f t="shared" si="66"/>
        <v>1944.63</v>
      </c>
      <c r="M191" s="97">
        <f t="shared" si="66"/>
        <v>46.78</v>
      </c>
      <c r="N191" s="97">
        <f t="shared" si="66"/>
        <v>314</v>
      </c>
      <c r="O191" s="97">
        <f t="shared" si="66"/>
        <v>1689.32</v>
      </c>
      <c r="P191" s="97">
        <f t="shared" si="66"/>
        <v>125.88</v>
      </c>
      <c r="Q191" s="97">
        <f t="shared" si="66"/>
        <v>515.97</v>
      </c>
      <c r="R191" s="97">
        <f t="shared" si="66"/>
        <v>0</v>
      </c>
      <c r="S191" s="97">
        <f t="shared" si="66"/>
        <v>0</v>
      </c>
      <c r="T191" s="97">
        <f t="shared" si="56"/>
        <v>6131.57</v>
      </c>
      <c r="U191" s="44"/>
      <c r="V191" s="54"/>
      <c r="W191" s="49">
        <f t="shared" si="61"/>
        <v>1.02873134345203</v>
      </c>
      <c r="X191" s="50">
        <f t="shared" si="64"/>
        <v>0.878423181637837</v>
      </c>
    </row>
    <row r="192" s="1" customFormat="true" ht="29" customHeight="true" spans="1:24">
      <c r="A192" s="19" t="s">
        <v>801</v>
      </c>
      <c r="B192" s="98">
        <v>0</v>
      </c>
      <c r="C192" s="32">
        <f t="shared" si="53"/>
        <v>61.23</v>
      </c>
      <c r="D192" s="32">
        <v>2.5</v>
      </c>
      <c r="E192" s="32">
        <v>8.5</v>
      </c>
      <c r="F192" s="32">
        <v>50.23</v>
      </c>
      <c r="G192" s="32">
        <v>0</v>
      </c>
      <c r="H192" s="32">
        <v>0</v>
      </c>
      <c r="I192" s="29">
        <f t="shared" si="54"/>
        <v>36.23</v>
      </c>
      <c r="J192" s="32">
        <v>0</v>
      </c>
      <c r="K192" s="32">
        <v>0</v>
      </c>
      <c r="L192" s="32">
        <v>0</v>
      </c>
      <c r="M192" s="32">
        <v>0</v>
      </c>
      <c r="N192" s="32">
        <v>0</v>
      </c>
      <c r="O192" s="29">
        <v>36.13</v>
      </c>
      <c r="P192" s="32">
        <v>0</v>
      </c>
      <c r="Q192" s="32">
        <v>0.1</v>
      </c>
      <c r="R192" s="32">
        <v>0</v>
      </c>
      <c r="S192" s="32">
        <v>0</v>
      </c>
      <c r="T192" s="105">
        <f t="shared" si="56"/>
        <v>25</v>
      </c>
      <c r="U192" s="44"/>
      <c r="V192" s="54"/>
      <c r="W192" s="49">
        <f t="shared" si="61"/>
        <v>0.303615788020977</v>
      </c>
      <c r="X192" s="50">
        <f t="shared" si="64"/>
        <v>0.591703413359464</v>
      </c>
    </row>
    <row r="193" s="1" customFormat="true" ht="29" customHeight="true" spans="1:24">
      <c r="A193" s="19" t="s">
        <v>794</v>
      </c>
      <c r="B193" s="105">
        <v>3.96</v>
      </c>
      <c r="C193" s="32">
        <f t="shared" si="53"/>
        <v>98.88</v>
      </c>
      <c r="D193" s="32">
        <v>2.5</v>
      </c>
      <c r="E193" s="32">
        <v>8.5</v>
      </c>
      <c r="F193" s="32">
        <v>87.88</v>
      </c>
      <c r="G193" s="32">
        <v>0</v>
      </c>
      <c r="H193" s="32">
        <v>0</v>
      </c>
      <c r="I193" s="29">
        <f t="shared" si="54"/>
        <v>90.45</v>
      </c>
      <c r="J193" s="32">
        <v>0</v>
      </c>
      <c r="K193" s="32">
        <v>0</v>
      </c>
      <c r="L193" s="32">
        <v>0</v>
      </c>
      <c r="M193" s="32">
        <v>27.57</v>
      </c>
      <c r="N193" s="32">
        <v>0</v>
      </c>
      <c r="O193" s="32">
        <v>0</v>
      </c>
      <c r="P193" s="32">
        <v>62.88</v>
      </c>
      <c r="Q193" s="32">
        <v>0</v>
      </c>
      <c r="R193" s="32">
        <v>0</v>
      </c>
      <c r="S193" s="32">
        <v>0</v>
      </c>
      <c r="T193" s="105">
        <f t="shared" si="56"/>
        <v>12.39</v>
      </c>
      <c r="U193" s="44"/>
      <c r="V193" s="54"/>
      <c r="W193" s="49">
        <f t="shared" si="61"/>
        <v>0.121614151464898</v>
      </c>
      <c r="X193" s="50">
        <f t="shared" si="64"/>
        <v>0.879521586931155</v>
      </c>
    </row>
    <row r="194" s="1" customFormat="true" ht="29" customHeight="true" spans="1:24">
      <c r="A194" s="19" t="s">
        <v>656</v>
      </c>
      <c r="B194" s="105">
        <v>-2.28</v>
      </c>
      <c r="C194" s="32">
        <f t="shared" si="53"/>
        <v>4836.54</v>
      </c>
      <c r="D194" s="32">
        <v>1030</v>
      </c>
      <c r="E194" s="32">
        <v>3053</v>
      </c>
      <c r="F194" s="32">
        <v>7.4</v>
      </c>
      <c r="G194" s="32">
        <v>746.14</v>
      </c>
      <c r="H194" s="32">
        <v>0</v>
      </c>
      <c r="I194" s="29">
        <f t="shared" si="54"/>
        <v>4834.26</v>
      </c>
      <c r="J194" s="32">
        <v>2851.12</v>
      </c>
      <c r="K194" s="32">
        <v>1577.34</v>
      </c>
      <c r="L194" s="32">
        <v>214.7</v>
      </c>
      <c r="M194" s="32">
        <v>0</v>
      </c>
      <c r="N194" s="32">
        <v>66.63</v>
      </c>
      <c r="O194" s="32">
        <v>74.46</v>
      </c>
      <c r="P194" s="32">
        <v>0</v>
      </c>
      <c r="Q194" s="32">
        <v>50.01</v>
      </c>
      <c r="R194" s="32">
        <v>0</v>
      </c>
      <c r="S194" s="32">
        <v>0</v>
      </c>
      <c r="T194" s="105">
        <f t="shared" si="56"/>
        <v>0</v>
      </c>
      <c r="U194" s="44"/>
      <c r="V194" s="54"/>
      <c r="W194" s="49">
        <f t="shared" si="61"/>
        <v>0.844596691117151</v>
      </c>
      <c r="X194" s="50">
        <f t="shared" si="64"/>
        <v>1</v>
      </c>
    </row>
    <row r="195" s="1" customFormat="true" ht="29" customHeight="true" spans="1:24">
      <c r="A195" s="19" t="s">
        <v>24</v>
      </c>
      <c r="B195" s="115">
        <v>286.41</v>
      </c>
      <c r="C195" s="32">
        <f t="shared" si="53"/>
        <v>6514.65</v>
      </c>
      <c r="D195" s="96">
        <v>1624</v>
      </c>
      <c r="E195" s="96">
        <v>4829</v>
      </c>
      <c r="F195" s="32">
        <v>11.65</v>
      </c>
      <c r="G195" s="32">
        <v>50</v>
      </c>
      <c r="H195" s="32">
        <v>0</v>
      </c>
      <c r="I195" s="29">
        <f t="shared" si="54"/>
        <v>6392.9</v>
      </c>
      <c r="J195" s="32">
        <v>4122.64</v>
      </c>
      <c r="K195" s="32">
        <v>1750.1</v>
      </c>
      <c r="L195" s="32">
        <v>193.82</v>
      </c>
      <c r="M195" s="74">
        <v>6.08</v>
      </c>
      <c r="N195" s="32">
        <v>68.07</v>
      </c>
      <c r="O195" s="116">
        <v>176.2</v>
      </c>
      <c r="P195" s="32">
        <v>0</v>
      </c>
      <c r="Q195" s="32">
        <v>75.99</v>
      </c>
      <c r="R195" s="32">
        <v>0</v>
      </c>
      <c r="S195" s="32">
        <v>0</v>
      </c>
      <c r="T195" s="105">
        <f t="shared" si="56"/>
        <v>408.160000000001</v>
      </c>
      <c r="U195" s="44"/>
      <c r="V195" s="54"/>
      <c r="W195" s="49">
        <f t="shared" si="61"/>
        <v>1.00940105429461</v>
      </c>
      <c r="X195" s="50">
        <f t="shared" si="64"/>
        <v>0.939985825738929</v>
      </c>
    </row>
    <row r="196" s="1" customFormat="true" ht="29" customHeight="true" spans="1:24">
      <c r="A196" s="19" t="s">
        <v>328</v>
      </c>
      <c r="B196" s="105">
        <v>79.12</v>
      </c>
      <c r="C196" s="32">
        <f t="shared" si="53"/>
        <v>21613.35</v>
      </c>
      <c r="D196" s="32">
        <v>5395</v>
      </c>
      <c r="E196" s="32">
        <v>16026</v>
      </c>
      <c r="F196" s="32">
        <v>37.88</v>
      </c>
      <c r="G196" s="32">
        <v>154.47</v>
      </c>
      <c r="H196" s="32">
        <v>0</v>
      </c>
      <c r="I196" s="29">
        <f t="shared" si="54"/>
        <v>17630.14</v>
      </c>
      <c r="J196" s="32">
        <v>11765.61</v>
      </c>
      <c r="K196" s="32">
        <v>4277.33</v>
      </c>
      <c r="L196" s="32">
        <v>539.31</v>
      </c>
      <c r="M196" s="32">
        <v>7.86</v>
      </c>
      <c r="N196" s="32">
        <v>25.03</v>
      </c>
      <c r="O196" s="32">
        <v>750.04</v>
      </c>
      <c r="P196" s="32">
        <v>18.75</v>
      </c>
      <c r="Q196" s="32">
        <v>246.21</v>
      </c>
      <c r="R196" s="32">
        <v>0</v>
      </c>
      <c r="S196" s="32">
        <v>0</v>
      </c>
      <c r="T196" s="105">
        <f t="shared" si="56"/>
        <v>4062.33</v>
      </c>
      <c r="U196" s="44"/>
      <c r="V196" s="54"/>
      <c r="W196" s="49">
        <f t="shared" si="61"/>
        <v>1.21502154832576</v>
      </c>
      <c r="X196" s="50">
        <f t="shared" si="64"/>
        <v>0.812730869283212</v>
      </c>
    </row>
    <row r="197" s="1" customFormat="true" ht="29" customHeight="true" spans="1:24">
      <c r="A197" s="19" t="s">
        <v>34</v>
      </c>
      <c r="B197" s="105">
        <v>1975.64</v>
      </c>
      <c r="C197" s="32">
        <f t="shared" si="53"/>
        <v>6610.13</v>
      </c>
      <c r="D197" s="32">
        <v>1650</v>
      </c>
      <c r="E197" s="32">
        <v>4883</v>
      </c>
      <c r="F197" s="32">
        <v>12.48</v>
      </c>
      <c r="G197" s="32">
        <v>64.65</v>
      </c>
      <c r="H197" s="32">
        <v>0</v>
      </c>
      <c r="I197" s="29">
        <f t="shared" si="54"/>
        <v>7088.8</v>
      </c>
      <c r="J197" s="32">
        <v>3220.58</v>
      </c>
      <c r="K197" s="32">
        <v>2866.38</v>
      </c>
      <c r="L197" s="32">
        <v>636.54</v>
      </c>
      <c r="M197" s="32">
        <v>3.03</v>
      </c>
      <c r="N197" s="32">
        <v>72.97</v>
      </c>
      <c r="O197" s="32">
        <v>217.39</v>
      </c>
      <c r="P197" s="32">
        <v>7.26</v>
      </c>
      <c r="Q197" s="32">
        <v>64.65</v>
      </c>
      <c r="R197" s="32">
        <v>0</v>
      </c>
      <c r="S197" s="32">
        <v>0</v>
      </c>
      <c r="T197" s="105">
        <f t="shared" si="56"/>
        <v>1496.97</v>
      </c>
      <c r="U197" s="44"/>
      <c r="V197" s="54"/>
      <c r="W197" s="49">
        <f t="shared" si="61"/>
        <v>0.921594628145807</v>
      </c>
      <c r="X197" s="50">
        <f t="shared" si="64"/>
        <v>0.825645224598376</v>
      </c>
    </row>
    <row r="198" s="1" customFormat="true" ht="29" customHeight="true" spans="1:24">
      <c r="A198" s="19" t="s">
        <v>657</v>
      </c>
      <c r="B198" s="105">
        <v>-837.91</v>
      </c>
      <c r="C198" s="32">
        <f t="shared" si="53"/>
        <v>9193.99</v>
      </c>
      <c r="D198" s="32">
        <v>1776</v>
      </c>
      <c r="E198" s="32">
        <v>5287</v>
      </c>
      <c r="F198" s="32">
        <v>16</v>
      </c>
      <c r="G198" s="32">
        <v>2114.99</v>
      </c>
      <c r="H198" s="32">
        <v>0</v>
      </c>
      <c r="I198" s="29">
        <f t="shared" si="54"/>
        <v>8229.36</v>
      </c>
      <c r="J198" s="32">
        <v>4061.95</v>
      </c>
      <c r="K198" s="32">
        <v>3172.51</v>
      </c>
      <c r="L198" s="32">
        <v>360.26</v>
      </c>
      <c r="M198" s="32">
        <v>2.24</v>
      </c>
      <c r="N198" s="32">
        <v>81.3</v>
      </c>
      <c r="O198" s="32">
        <v>435.1</v>
      </c>
      <c r="P198" s="32">
        <v>36.99</v>
      </c>
      <c r="Q198" s="32">
        <v>79.01</v>
      </c>
      <c r="R198" s="32">
        <v>0</v>
      </c>
      <c r="S198" s="32">
        <v>0</v>
      </c>
      <c r="T198" s="105">
        <f t="shared" si="56"/>
        <v>126.719999999999</v>
      </c>
      <c r="U198" s="44"/>
      <c r="V198" s="54"/>
      <c r="W198" s="49">
        <f t="shared" si="61"/>
        <v>0.858268443718588</v>
      </c>
      <c r="X198" s="50">
        <f t="shared" si="64"/>
        <v>0.984834994399288</v>
      </c>
    </row>
  </sheetData>
  <mergeCells count="16">
    <mergeCell ref="A2:T2"/>
    <mergeCell ref="A3:D3"/>
    <mergeCell ref="N3:P3"/>
    <mergeCell ref="S3:U3"/>
    <mergeCell ref="D4:H4"/>
    <mergeCell ref="J4:Q4"/>
    <mergeCell ref="A4:A5"/>
    <mergeCell ref="B4:B5"/>
    <mergeCell ref="C4:C5"/>
    <mergeCell ref="I4:I5"/>
    <mergeCell ref="R4:R5"/>
    <mergeCell ref="S4:S5"/>
    <mergeCell ref="T4:T5"/>
    <mergeCell ref="U4:U5"/>
    <mergeCell ref="W4:W5"/>
    <mergeCell ref="X4:X5"/>
  </mergeCells>
  <conditionalFormatting sqref="A9">
    <cfRule type="duplicateValues" dxfId="0" priority="168"/>
  </conditionalFormatting>
  <conditionalFormatting sqref="A10">
    <cfRule type="duplicateValues" dxfId="0" priority="140"/>
  </conditionalFormatting>
  <conditionalFormatting sqref="A11">
    <cfRule type="duplicateValues" dxfId="0" priority="141"/>
  </conditionalFormatting>
  <conditionalFormatting sqref="A12">
    <cfRule type="duplicateValues" dxfId="0" priority="142"/>
  </conditionalFormatting>
  <conditionalFormatting sqref="A13">
    <cfRule type="duplicateValues" dxfId="0" priority="143"/>
  </conditionalFormatting>
  <conditionalFormatting sqref="A14">
    <cfRule type="duplicateValues" dxfId="0" priority="144"/>
  </conditionalFormatting>
  <conditionalFormatting sqref="A15">
    <cfRule type="duplicateValues" dxfId="0" priority="145"/>
  </conditionalFormatting>
  <conditionalFormatting sqref="A16">
    <cfRule type="duplicateValues" dxfId="0" priority="146"/>
  </conditionalFormatting>
  <conditionalFormatting sqref="A17">
    <cfRule type="duplicateValues" dxfId="0" priority="147"/>
  </conditionalFormatting>
  <conditionalFormatting sqref="A18">
    <cfRule type="duplicateValues" dxfId="0" priority="148"/>
  </conditionalFormatting>
  <conditionalFormatting sqref="A19">
    <cfRule type="duplicateValues" dxfId="0" priority="149"/>
  </conditionalFormatting>
  <conditionalFormatting sqref="A20">
    <cfRule type="duplicateValues" dxfId="0" priority="150"/>
  </conditionalFormatting>
  <conditionalFormatting sqref="A21">
    <cfRule type="duplicateValues" dxfId="0" priority="151"/>
  </conditionalFormatting>
  <conditionalFormatting sqref="A37">
    <cfRule type="duplicateValues" dxfId="0" priority="7"/>
  </conditionalFormatting>
  <conditionalFormatting sqref="U37:V37">
    <cfRule type="duplicateValues" dxfId="0" priority="167"/>
  </conditionalFormatting>
  <conditionalFormatting sqref="A38">
    <cfRule type="duplicateValues" dxfId="0" priority="6"/>
  </conditionalFormatting>
  <conditionalFormatting sqref="U38:V38">
    <cfRule type="duplicateValues" dxfId="0" priority="166"/>
  </conditionalFormatting>
  <conditionalFormatting sqref="A39">
    <cfRule type="duplicateValues" dxfId="0" priority="5"/>
  </conditionalFormatting>
  <conditionalFormatting sqref="U39:V39">
    <cfRule type="duplicateValues" dxfId="0" priority="165"/>
  </conditionalFormatting>
  <conditionalFormatting sqref="A40">
    <cfRule type="duplicateValues" dxfId="0" priority="4"/>
  </conditionalFormatting>
  <conditionalFormatting sqref="U40:V40">
    <cfRule type="duplicateValues" dxfId="0" priority="164"/>
  </conditionalFormatting>
  <conditionalFormatting sqref="A41">
    <cfRule type="duplicateValues" dxfId="0" priority="3"/>
  </conditionalFormatting>
  <conditionalFormatting sqref="U41:V41">
    <cfRule type="duplicateValues" dxfId="0" priority="163"/>
  </conditionalFormatting>
  <conditionalFormatting sqref="A42">
    <cfRule type="duplicateValues" dxfId="0" priority="2"/>
  </conditionalFormatting>
  <conditionalFormatting sqref="U42:V42">
    <cfRule type="duplicateValues" dxfId="0" priority="162"/>
  </conditionalFormatting>
  <conditionalFormatting sqref="A43">
    <cfRule type="duplicateValues" dxfId="0" priority="1"/>
  </conditionalFormatting>
  <conditionalFormatting sqref="U43:V43">
    <cfRule type="duplicateValues" dxfId="0" priority="161"/>
  </conditionalFormatting>
  <conditionalFormatting sqref="A45">
    <cfRule type="duplicateValues" dxfId="0" priority="160"/>
  </conditionalFormatting>
  <conditionalFormatting sqref="U45:V45">
    <cfRule type="duplicateValues" dxfId="0" priority="159"/>
  </conditionalFormatting>
  <conditionalFormatting sqref="A46">
    <cfRule type="duplicateValues" dxfId="0" priority="139"/>
  </conditionalFormatting>
  <conditionalFormatting sqref="U46:V46">
    <cfRule type="duplicateValues" dxfId="0" priority="155"/>
  </conditionalFormatting>
  <conditionalFormatting sqref="U47:V47">
    <cfRule type="duplicateValues" dxfId="0" priority="158"/>
  </conditionalFormatting>
  <conditionalFormatting sqref="U48:V48">
    <cfRule type="duplicateValues" dxfId="0" priority="154"/>
  </conditionalFormatting>
  <conditionalFormatting sqref="U49:V49">
    <cfRule type="duplicateValues" dxfId="0" priority="157"/>
  </conditionalFormatting>
  <conditionalFormatting sqref="U50:V50">
    <cfRule type="duplicateValues" dxfId="0" priority="153"/>
  </conditionalFormatting>
  <conditionalFormatting sqref="U51:V51">
    <cfRule type="duplicateValues" dxfId="0" priority="156"/>
  </conditionalFormatting>
  <conditionalFormatting sqref="A52">
    <cfRule type="duplicateValues" dxfId="0" priority="137"/>
  </conditionalFormatting>
  <conditionalFormatting sqref="U52:V52">
    <cfRule type="duplicateValues" dxfId="0" priority="152"/>
  </conditionalFormatting>
  <conditionalFormatting sqref="A54">
    <cfRule type="duplicateValues" dxfId="0" priority="136"/>
  </conditionalFormatting>
  <conditionalFormatting sqref="A55">
    <cfRule type="duplicateValues" dxfId="0" priority="135"/>
  </conditionalFormatting>
  <conditionalFormatting sqref="A56">
    <cfRule type="duplicateValues" dxfId="0" priority="134"/>
  </conditionalFormatting>
  <conditionalFormatting sqref="A57">
    <cfRule type="duplicateValues" dxfId="0" priority="133"/>
  </conditionalFormatting>
  <conditionalFormatting sqref="A58">
    <cfRule type="duplicateValues" dxfId="0" priority="132"/>
  </conditionalFormatting>
  <conditionalFormatting sqref="A59">
    <cfRule type="duplicateValues" dxfId="0" priority="131"/>
  </conditionalFormatting>
  <conditionalFormatting sqref="A61">
    <cfRule type="duplicateValues" dxfId="0" priority="130"/>
  </conditionalFormatting>
  <conditionalFormatting sqref="A62">
    <cfRule type="duplicateValues" dxfId="0" priority="129"/>
  </conditionalFormatting>
  <conditionalFormatting sqref="A63">
    <cfRule type="duplicateValues" dxfId="0" priority="128"/>
  </conditionalFormatting>
  <conditionalFormatting sqref="A64">
    <cfRule type="duplicateValues" dxfId="0" priority="127"/>
  </conditionalFormatting>
  <conditionalFormatting sqref="A65">
    <cfRule type="duplicateValues" dxfId="0" priority="126"/>
  </conditionalFormatting>
  <conditionalFormatting sqref="A66">
    <cfRule type="duplicateValues" dxfId="0" priority="125"/>
  </conditionalFormatting>
  <conditionalFormatting sqref="A67">
    <cfRule type="duplicateValues" dxfId="0" priority="124"/>
  </conditionalFormatting>
  <conditionalFormatting sqref="A68">
    <cfRule type="duplicateValues" dxfId="0" priority="123"/>
  </conditionalFormatting>
  <conditionalFormatting sqref="A69">
    <cfRule type="duplicateValues" dxfId="0" priority="122"/>
  </conditionalFormatting>
  <conditionalFormatting sqref="A70">
    <cfRule type="duplicateValues" dxfId="0" priority="121"/>
  </conditionalFormatting>
  <conditionalFormatting sqref="A71">
    <cfRule type="duplicateValues" dxfId="0" priority="120"/>
  </conditionalFormatting>
  <conditionalFormatting sqref="A72">
    <cfRule type="duplicateValues" dxfId="0" priority="119"/>
  </conditionalFormatting>
  <conditionalFormatting sqref="A73">
    <cfRule type="duplicateValues" dxfId="0" priority="118"/>
  </conditionalFormatting>
  <conditionalFormatting sqref="A74">
    <cfRule type="duplicateValues" dxfId="0" priority="117"/>
  </conditionalFormatting>
  <conditionalFormatting sqref="A76">
    <cfRule type="duplicateValues" dxfId="0" priority="116"/>
  </conditionalFormatting>
  <conditionalFormatting sqref="A77">
    <cfRule type="duplicateValues" dxfId="0" priority="115"/>
  </conditionalFormatting>
  <conditionalFormatting sqref="A78">
    <cfRule type="duplicateValues" dxfId="0" priority="114"/>
  </conditionalFormatting>
  <conditionalFormatting sqref="A79">
    <cfRule type="duplicateValues" dxfId="0" priority="113"/>
  </conditionalFormatting>
  <conditionalFormatting sqref="A80">
    <cfRule type="duplicateValues" dxfId="0" priority="112"/>
  </conditionalFormatting>
  <conditionalFormatting sqref="A81">
    <cfRule type="duplicateValues" dxfId="0" priority="111"/>
  </conditionalFormatting>
  <conditionalFormatting sqref="A82">
    <cfRule type="duplicateValues" dxfId="0" priority="110"/>
  </conditionalFormatting>
  <conditionalFormatting sqref="A83">
    <cfRule type="duplicateValues" dxfId="0" priority="109"/>
  </conditionalFormatting>
  <conditionalFormatting sqref="A85">
    <cfRule type="duplicateValues" dxfId="0" priority="108"/>
  </conditionalFormatting>
  <conditionalFormatting sqref="A86">
    <cfRule type="duplicateValues" dxfId="0" priority="107"/>
  </conditionalFormatting>
  <conditionalFormatting sqref="A87">
    <cfRule type="duplicateValues" dxfId="0" priority="106"/>
  </conditionalFormatting>
  <conditionalFormatting sqref="A88">
    <cfRule type="duplicateValues" dxfId="0" priority="105"/>
  </conditionalFormatting>
  <conditionalFormatting sqref="A89">
    <cfRule type="duplicateValues" dxfId="0" priority="104"/>
  </conditionalFormatting>
  <conditionalFormatting sqref="A90">
    <cfRule type="duplicateValues" dxfId="0" priority="103"/>
  </conditionalFormatting>
  <conditionalFormatting sqref="A91">
    <cfRule type="duplicateValues" dxfId="0" priority="102"/>
  </conditionalFormatting>
  <conditionalFormatting sqref="A92">
    <cfRule type="duplicateValues" dxfId="0" priority="101"/>
  </conditionalFormatting>
  <conditionalFormatting sqref="A93">
    <cfRule type="duplicateValues" dxfId="0" priority="100"/>
  </conditionalFormatting>
  <conditionalFormatting sqref="A94">
    <cfRule type="duplicateValues" dxfId="0" priority="99"/>
  </conditionalFormatting>
  <conditionalFormatting sqref="A96">
    <cfRule type="duplicateValues" dxfId="0" priority="98"/>
  </conditionalFormatting>
  <conditionalFormatting sqref="A97">
    <cfRule type="duplicateValues" dxfId="0" priority="97"/>
  </conditionalFormatting>
  <conditionalFormatting sqref="A98">
    <cfRule type="duplicateValues" dxfId="0" priority="96"/>
  </conditionalFormatting>
  <conditionalFormatting sqref="A99">
    <cfRule type="duplicateValues" dxfId="0" priority="95"/>
  </conditionalFormatting>
  <conditionalFormatting sqref="A100">
    <cfRule type="duplicateValues" dxfId="0" priority="94"/>
  </conditionalFormatting>
  <conditionalFormatting sqref="A101">
    <cfRule type="duplicateValues" dxfId="0" priority="93"/>
  </conditionalFormatting>
  <conditionalFormatting sqref="A102">
    <cfRule type="duplicateValues" dxfId="0" priority="92"/>
  </conditionalFormatting>
  <conditionalFormatting sqref="A103">
    <cfRule type="duplicateValues" dxfId="0" priority="91"/>
  </conditionalFormatting>
  <conditionalFormatting sqref="A105">
    <cfRule type="duplicateValues" dxfId="0" priority="16"/>
  </conditionalFormatting>
  <conditionalFormatting sqref="A106">
    <cfRule type="duplicateValues" dxfId="0" priority="15"/>
  </conditionalFormatting>
  <conditionalFormatting sqref="A107">
    <cfRule type="duplicateValues" dxfId="0" priority="14"/>
  </conditionalFormatting>
  <conditionalFormatting sqref="A108">
    <cfRule type="duplicateValues" dxfId="0" priority="13"/>
  </conditionalFormatting>
  <conditionalFormatting sqref="A109">
    <cfRule type="duplicateValues" dxfId="0" priority="12"/>
  </conditionalFormatting>
  <conditionalFormatting sqref="A110">
    <cfRule type="duplicateValues" dxfId="0" priority="11"/>
  </conditionalFormatting>
  <conditionalFormatting sqref="A111">
    <cfRule type="duplicateValues" dxfId="0" priority="10"/>
  </conditionalFormatting>
  <conditionalFormatting sqref="A113">
    <cfRule type="duplicateValues" dxfId="0" priority="9"/>
  </conditionalFormatting>
  <conditionalFormatting sqref="A114">
    <cfRule type="duplicateValues" dxfId="0" priority="8"/>
  </conditionalFormatting>
  <conditionalFormatting sqref="A117">
    <cfRule type="duplicateValues" dxfId="0" priority="90"/>
  </conditionalFormatting>
  <conditionalFormatting sqref="A118">
    <cfRule type="duplicateValues" dxfId="0" priority="89"/>
  </conditionalFormatting>
  <conditionalFormatting sqref="A119">
    <cfRule type="duplicateValues" dxfId="0" priority="88"/>
  </conditionalFormatting>
  <conditionalFormatting sqref="A120">
    <cfRule type="duplicateValues" dxfId="0" priority="87"/>
  </conditionalFormatting>
  <conditionalFormatting sqref="A121">
    <cfRule type="duplicateValues" dxfId="0" priority="86"/>
  </conditionalFormatting>
  <conditionalFormatting sqref="A122">
    <cfRule type="duplicateValues" dxfId="0" priority="85"/>
  </conditionalFormatting>
  <conditionalFormatting sqref="A123">
    <cfRule type="duplicateValues" dxfId="0" priority="84"/>
  </conditionalFormatting>
  <conditionalFormatting sqref="A124">
    <cfRule type="duplicateValues" dxfId="0" priority="83"/>
  </conditionalFormatting>
  <conditionalFormatting sqref="A126">
    <cfRule type="duplicateValues" dxfId="0" priority="82"/>
  </conditionalFormatting>
  <conditionalFormatting sqref="A127">
    <cfRule type="duplicateValues" dxfId="0" priority="81"/>
  </conditionalFormatting>
  <conditionalFormatting sqref="A128">
    <cfRule type="duplicateValues" dxfId="0" priority="80"/>
  </conditionalFormatting>
  <conditionalFormatting sqref="A129">
    <cfRule type="duplicateValues" dxfId="0" priority="79"/>
  </conditionalFormatting>
  <conditionalFormatting sqref="A130">
    <cfRule type="duplicateValues" dxfId="0" priority="78"/>
  </conditionalFormatting>
  <conditionalFormatting sqref="A131">
    <cfRule type="duplicateValues" dxfId="0" priority="77"/>
  </conditionalFormatting>
  <conditionalFormatting sqref="A132">
    <cfRule type="duplicateValues" dxfId="0" priority="76"/>
  </conditionalFormatting>
  <conditionalFormatting sqref="A134">
    <cfRule type="duplicateValues" dxfId="0" priority="75"/>
  </conditionalFormatting>
  <conditionalFormatting sqref="A135">
    <cfRule type="duplicateValues" dxfId="0" priority="74"/>
  </conditionalFormatting>
  <conditionalFormatting sqref="A136">
    <cfRule type="duplicateValues" dxfId="0" priority="73"/>
  </conditionalFormatting>
  <conditionalFormatting sqref="A137">
    <cfRule type="duplicateValues" dxfId="0" priority="72"/>
  </conditionalFormatting>
  <conditionalFormatting sqref="A138">
    <cfRule type="duplicateValues" dxfId="0" priority="71"/>
  </conditionalFormatting>
  <conditionalFormatting sqref="A139">
    <cfRule type="duplicateValues" dxfId="0" priority="70"/>
  </conditionalFormatting>
  <conditionalFormatting sqref="A140">
    <cfRule type="duplicateValues" dxfId="0" priority="69"/>
  </conditionalFormatting>
  <conditionalFormatting sqref="A141">
    <cfRule type="duplicateValues" dxfId="0" priority="68"/>
  </conditionalFormatting>
  <conditionalFormatting sqref="A142">
    <cfRule type="duplicateValues" dxfId="0" priority="67"/>
  </conditionalFormatting>
  <conditionalFormatting sqref="A143">
    <cfRule type="duplicateValues" dxfId="0" priority="66"/>
  </conditionalFormatting>
  <conditionalFormatting sqref="A144">
    <cfRule type="duplicateValues" dxfId="0" priority="65"/>
  </conditionalFormatting>
  <conditionalFormatting sqref="A145">
    <cfRule type="duplicateValues" dxfId="0" priority="64"/>
  </conditionalFormatting>
  <conditionalFormatting sqref="A147">
    <cfRule type="duplicateValues" dxfId="0" priority="63"/>
  </conditionalFormatting>
  <conditionalFormatting sqref="A148">
    <cfRule type="duplicateValues" dxfId="0" priority="62"/>
  </conditionalFormatting>
  <conditionalFormatting sqref="A149">
    <cfRule type="duplicateValues" dxfId="0" priority="61"/>
  </conditionalFormatting>
  <conditionalFormatting sqref="A150">
    <cfRule type="duplicateValues" dxfId="0" priority="60"/>
  </conditionalFormatting>
  <conditionalFormatting sqref="A151">
    <cfRule type="duplicateValues" dxfId="0" priority="59"/>
  </conditionalFormatting>
  <conditionalFormatting sqref="A152">
    <cfRule type="duplicateValues" dxfId="0" priority="58"/>
  </conditionalFormatting>
  <conditionalFormatting sqref="A153">
    <cfRule type="duplicateValues" dxfId="0" priority="57"/>
  </conditionalFormatting>
  <conditionalFormatting sqref="A154">
    <cfRule type="duplicateValues" dxfId="0" priority="56"/>
  </conditionalFormatting>
  <conditionalFormatting sqref="A156">
    <cfRule type="duplicateValues" dxfId="0" priority="55"/>
  </conditionalFormatting>
  <conditionalFormatting sqref="A157">
    <cfRule type="duplicateValues" dxfId="0" priority="54"/>
  </conditionalFormatting>
  <conditionalFormatting sqref="A158">
    <cfRule type="duplicateValues" dxfId="0" priority="53"/>
  </conditionalFormatting>
  <conditionalFormatting sqref="A159">
    <cfRule type="duplicateValues" dxfId="0" priority="52"/>
  </conditionalFormatting>
  <conditionalFormatting sqref="A160">
    <cfRule type="duplicateValues" dxfId="0" priority="51"/>
  </conditionalFormatting>
  <conditionalFormatting sqref="A161">
    <cfRule type="duplicateValues" dxfId="0" priority="50"/>
  </conditionalFormatting>
  <conditionalFormatting sqref="A162">
    <cfRule type="duplicateValues" dxfId="0" priority="49"/>
  </conditionalFormatting>
  <conditionalFormatting sqref="A163">
    <cfRule type="duplicateValues" dxfId="0" priority="48"/>
  </conditionalFormatting>
  <conditionalFormatting sqref="A164">
    <cfRule type="duplicateValues" dxfId="0" priority="47"/>
  </conditionalFormatting>
  <conditionalFormatting sqref="A165">
    <cfRule type="duplicateValues" dxfId="0" priority="46"/>
  </conditionalFormatting>
  <conditionalFormatting sqref="A167">
    <cfRule type="duplicateValues" dxfId="0" priority="45"/>
  </conditionalFormatting>
  <conditionalFormatting sqref="A168">
    <cfRule type="duplicateValues" dxfId="0" priority="44"/>
  </conditionalFormatting>
  <conditionalFormatting sqref="A169">
    <cfRule type="duplicateValues" dxfId="0" priority="43"/>
  </conditionalFormatting>
  <conditionalFormatting sqref="A170">
    <cfRule type="duplicateValues" dxfId="0" priority="42"/>
  </conditionalFormatting>
  <conditionalFormatting sqref="A171">
    <cfRule type="duplicateValues" dxfId="0" priority="41"/>
  </conditionalFormatting>
  <conditionalFormatting sqref="A172">
    <cfRule type="duplicateValues" dxfId="0" priority="40"/>
  </conditionalFormatting>
  <conditionalFormatting sqref="A173">
    <cfRule type="duplicateValues" dxfId="0" priority="39"/>
  </conditionalFormatting>
  <conditionalFormatting sqref="A174">
    <cfRule type="duplicateValues" dxfId="0" priority="38"/>
  </conditionalFormatting>
  <conditionalFormatting sqref="A175">
    <cfRule type="duplicateValues" dxfId="0" priority="37"/>
  </conditionalFormatting>
  <conditionalFormatting sqref="A176">
    <cfRule type="duplicateValues" dxfId="0" priority="36"/>
  </conditionalFormatting>
  <conditionalFormatting sqref="A177">
    <cfRule type="duplicateValues" dxfId="0" priority="35"/>
  </conditionalFormatting>
  <conditionalFormatting sqref="A179">
    <cfRule type="duplicateValues" dxfId="0" priority="34"/>
  </conditionalFormatting>
  <conditionalFormatting sqref="A180">
    <cfRule type="duplicateValues" dxfId="0" priority="33"/>
  </conditionalFormatting>
  <conditionalFormatting sqref="A181">
    <cfRule type="duplicateValues" dxfId="0" priority="32"/>
  </conditionalFormatting>
  <conditionalFormatting sqref="A182">
    <cfRule type="duplicateValues" dxfId="0" priority="31"/>
  </conditionalFormatting>
  <conditionalFormatting sqref="A183">
    <cfRule type="duplicateValues" dxfId="0" priority="30"/>
  </conditionalFormatting>
  <conditionalFormatting sqref="A185">
    <cfRule type="duplicateValues" dxfId="0" priority="29"/>
  </conditionalFormatting>
  <conditionalFormatting sqref="A186">
    <cfRule type="duplicateValues" dxfId="0" priority="28"/>
  </conditionalFormatting>
  <conditionalFormatting sqref="A187">
    <cfRule type="duplicateValues" dxfId="0" priority="27"/>
  </conditionalFormatting>
  <conditionalFormatting sqref="A188">
    <cfRule type="duplicateValues" dxfId="0" priority="26"/>
  </conditionalFormatting>
  <conditionalFormatting sqref="A189">
    <cfRule type="duplicateValues" dxfId="0" priority="25"/>
  </conditionalFormatting>
  <conditionalFormatting sqref="A190">
    <cfRule type="duplicateValues" dxfId="0" priority="24"/>
  </conditionalFormatting>
  <conditionalFormatting sqref="A192">
    <cfRule type="duplicateValues" dxfId="0" priority="23"/>
  </conditionalFormatting>
  <conditionalFormatting sqref="A193">
    <cfRule type="duplicateValues" dxfId="0" priority="22"/>
  </conditionalFormatting>
  <conditionalFormatting sqref="A194">
    <cfRule type="duplicateValues" dxfId="0" priority="21"/>
  </conditionalFormatting>
  <conditionalFormatting sqref="A195">
    <cfRule type="duplicateValues" dxfId="0" priority="20"/>
  </conditionalFormatting>
  <conditionalFormatting sqref="A196">
    <cfRule type="duplicateValues" dxfId="0" priority="19"/>
  </conditionalFormatting>
  <conditionalFormatting sqref="A197">
    <cfRule type="duplicateValues" dxfId="0" priority="18"/>
  </conditionalFormatting>
  <conditionalFormatting sqref="A198">
    <cfRule type="duplicateValues" dxfId="0" priority="17"/>
  </conditionalFormatting>
  <conditionalFormatting sqref="A47:A49 A51">
    <cfRule type="duplicateValues" dxfId="0" priority="138"/>
  </conditionalFormatting>
  <pageMargins left="0.75" right="0.75" top="1" bottom="1" header="0.5" footer="0.5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3"/>
  <sheetViews>
    <sheetView workbookViewId="0">
      <selection activeCell="J10" sqref="J10"/>
    </sheetView>
  </sheetViews>
  <sheetFormatPr defaultColWidth="9" defaultRowHeight="15.75"/>
  <cols>
    <col min="1" max="3" width="9" style="461"/>
    <col min="4" max="4" width="27.125" style="461" customWidth="true"/>
    <col min="5" max="5" width="26.625" style="461" customWidth="true"/>
    <col min="6" max="16384" width="9" style="461"/>
  </cols>
  <sheetData>
    <row r="1" s="461" customFormat="true" ht="29" customHeight="true" spans="1:5">
      <c r="A1" s="429" t="s">
        <v>35</v>
      </c>
      <c r="B1" s="429"/>
      <c r="C1" s="462"/>
      <c r="D1" s="462"/>
      <c r="E1" s="462"/>
    </row>
    <row r="2" s="461" customFormat="true" ht="32" customHeight="true" spans="1:5">
      <c r="A2" s="463" t="s">
        <v>36</v>
      </c>
      <c r="B2" s="463"/>
      <c r="C2" s="463"/>
      <c r="D2" s="463"/>
      <c r="E2" s="463"/>
    </row>
    <row r="3" s="461" customFormat="true" ht="21" customHeight="true" spans="1:5">
      <c r="A3" s="464" t="s">
        <v>37</v>
      </c>
      <c r="B3" s="464"/>
      <c r="C3" s="464"/>
      <c r="D3" s="464"/>
      <c r="E3" s="464"/>
    </row>
    <row r="4" s="461" customFormat="true" ht="24" customHeight="true" spans="1:5">
      <c r="A4" s="465" t="s">
        <v>38</v>
      </c>
      <c r="B4" s="466" t="s">
        <v>39</v>
      </c>
      <c r="C4" s="466"/>
      <c r="D4" s="466"/>
      <c r="E4" s="466"/>
    </row>
    <row r="5" s="461" customFormat="true" ht="24" customHeight="true" spans="1:5">
      <c r="A5" s="465" t="s">
        <v>40</v>
      </c>
      <c r="B5" s="467" t="s">
        <v>41</v>
      </c>
      <c r="C5" s="467"/>
      <c r="D5" s="467"/>
      <c r="E5" s="467"/>
    </row>
    <row r="6" s="461" customFormat="true" ht="24" customHeight="true" spans="1:5">
      <c r="A6" s="465" t="s">
        <v>42</v>
      </c>
      <c r="B6" s="466" t="s">
        <v>43</v>
      </c>
      <c r="C6" s="466"/>
      <c r="D6" s="466"/>
      <c r="E6" s="466"/>
    </row>
    <row r="7" s="461" customFormat="true" ht="45" customHeight="true" spans="1:5">
      <c r="A7" s="465" t="s">
        <v>44</v>
      </c>
      <c r="B7" s="467" t="s">
        <v>45</v>
      </c>
      <c r="C7" s="467"/>
      <c r="D7" s="467"/>
      <c r="E7" s="467"/>
    </row>
    <row r="8" s="461" customFormat="true" ht="23" customHeight="true" spans="1:14">
      <c r="A8" s="465"/>
      <c r="B8" s="467" t="s">
        <v>46</v>
      </c>
      <c r="C8" s="467"/>
      <c r="D8" s="467"/>
      <c r="E8" s="467"/>
      <c r="N8" s="480"/>
    </row>
    <row r="9" s="461" customFormat="true" ht="23" customHeight="true" spans="1:5">
      <c r="A9" s="465"/>
      <c r="B9" s="467" t="s">
        <v>47</v>
      </c>
      <c r="C9" s="467"/>
      <c r="D9" s="467"/>
      <c r="E9" s="467"/>
    </row>
    <row r="10" s="461" customFormat="true" ht="49" customHeight="true" spans="1:5">
      <c r="A10" s="468" t="s">
        <v>48</v>
      </c>
      <c r="B10" s="469" t="s">
        <v>49</v>
      </c>
      <c r="C10" s="469"/>
      <c r="D10" s="469"/>
      <c r="E10" s="469"/>
    </row>
    <row r="11" s="461" customFormat="true" ht="28" customHeight="true" spans="1:5">
      <c r="A11" s="470" t="s">
        <v>50</v>
      </c>
      <c r="B11" s="468" t="s">
        <v>51</v>
      </c>
      <c r="C11" s="468" t="s">
        <v>52</v>
      </c>
      <c r="D11" s="468" t="s">
        <v>53</v>
      </c>
      <c r="E11" s="468" t="s">
        <v>54</v>
      </c>
    </row>
    <row r="12" s="461" customFormat="true" ht="28" customHeight="true" spans="1:5">
      <c r="A12" s="470"/>
      <c r="B12" s="471" t="s">
        <v>55</v>
      </c>
      <c r="C12" s="472" t="s">
        <v>56</v>
      </c>
      <c r="D12" s="473" t="s">
        <v>57</v>
      </c>
      <c r="E12" s="478" t="s">
        <v>58</v>
      </c>
    </row>
    <row r="13" s="461" customFormat="true" ht="23" customHeight="true" spans="1:5">
      <c r="A13" s="470"/>
      <c r="B13" s="474"/>
      <c r="C13" s="472"/>
      <c r="D13" s="466" t="s">
        <v>59</v>
      </c>
      <c r="E13" s="479" t="s">
        <v>60</v>
      </c>
    </row>
    <row r="14" s="461" customFormat="true" ht="35" customHeight="true" spans="1:5">
      <c r="A14" s="470"/>
      <c r="B14" s="474"/>
      <c r="C14" s="475" t="s">
        <v>61</v>
      </c>
      <c r="D14" s="466" t="s">
        <v>62</v>
      </c>
      <c r="E14" s="466" t="s">
        <v>63</v>
      </c>
    </row>
    <row r="15" s="461" customFormat="true" ht="31" customHeight="true" spans="1:5">
      <c r="A15" s="470"/>
      <c r="B15" s="476"/>
      <c r="C15" s="466" t="s">
        <v>64</v>
      </c>
      <c r="D15" s="466" t="s">
        <v>65</v>
      </c>
      <c r="E15" s="466" t="s">
        <v>66</v>
      </c>
    </row>
    <row r="16" s="461" customFormat="true" ht="34" customHeight="true" spans="1:5">
      <c r="A16" s="470"/>
      <c r="B16" s="471" t="s">
        <v>67</v>
      </c>
      <c r="C16" s="475" t="s">
        <v>68</v>
      </c>
      <c r="D16" s="466" t="s">
        <v>69</v>
      </c>
      <c r="E16" s="466" t="s">
        <v>70</v>
      </c>
    </row>
    <row r="17" s="461" customFormat="true" ht="31" customHeight="true" spans="1:5">
      <c r="A17" s="470"/>
      <c r="B17" s="476"/>
      <c r="C17" s="477"/>
      <c r="D17" s="466" t="s">
        <v>71</v>
      </c>
      <c r="E17" s="466" t="s">
        <v>72</v>
      </c>
    </row>
    <row r="18" s="461" customFormat="true" ht="44" customHeight="true" spans="1:5">
      <c r="A18" s="470"/>
      <c r="B18" s="471" t="s">
        <v>73</v>
      </c>
      <c r="C18" s="466" t="s">
        <v>74</v>
      </c>
      <c r="D18" s="466" t="s">
        <v>75</v>
      </c>
      <c r="E18" s="466" t="s">
        <v>76</v>
      </c>
    </row>
    <row r="19" s="461" customFormat="true" ht="30" customHeight="true" spans="1:5">
      <c r="A19" s="470"/>
      <c r="B19" s="474"/>
      <c r="C19" s="466"/>
      <c r="D19" s="466" t="s">
        <v>77</v>
      </c>
      <c r="E19" s="473" t="s">
        <v>78</v>
      </c>
    </row>
    <row r="20" s="461" customFormat="true" ht="27" customHeight="true" spans="1:5">
      <c r="A20" s="470"/>
      <c r="B20" s="474"/>
      <c r="C20" s="466"/>
      <c r="D20" s="466" t="s">
        <v>79</v>
      </c>
      <c r="E20" s="466" t="s">
        <v>80</v>
      </c>
    </row>
    <row r="21" s="461" customFormat="true" ht="26" customHeight="true" spans="1:5">
      <c r="A21" s="470"/>
      <c r="B21" s="471" t="s">
        <v>81</v>
      </c>
      <c r="C21" s="466" t="s">
        <v>82</v>
      </c>
      <c r="D21" s="466" t="s">
        <v>83</v>
      </c>
      <c r="E21" s="478" t="s">
        <v>84</v>
      </c>
    </row>
    <row r="22" s="461" customFormat="true" ht="30" customHeight="true" spans="1:5">
      <c r="A22" s="470"/>
      <c r="B22" s="474"/>
      <c r="C22" s="466"/>
      <c r="D22" s="466" t="s">
        <v>85</v>
      </c>
      <c r="E22" s="478" t="s">
        <v>86</v>
      </c>
    </row>
    <row r="23" s="461" customFormat="true" ht="37" customHeight="true" spans="1:5">
      <c r="A23" s="470"/>
      <c r="B23" s="476"/>
      <c r="C23" s="466"/>
      <c r="D23" s="466" t="s">
        <v>87</v>
      </c>
      <c r="E23" s="478" t="s">
        <v>80</v>
      </c>
    </row>
  </sheetData>
  <mergeCells count="20">
    <mergeCell ref="A1:B1"/>
    <mergeCell ref="A2:E2"/>
    <mergeCell ref="A3:E3"/>
    <mergeCell ref="B4:E4"/>
    <mergeCell ref="B5:E5"/>
    <mergeCell ref="B6:E6"/>
    <mergeCell ref="B7:E7"/>
    <mergeCell ref="B8:E8"/>
    <mergeCell ref="B9:E9"/>
    <mergeCell ref="B10:E10"/>
    <mergeCell ref="A7:A9"/>
    <mergeCell ref="A11:A23"/>
    <mergeCell ref="B12:B15"/>
    <mergeCell ref="B16:B17"/>
    <mergeCell ref="B18:B20"/>
    <mergeCell ref="B21:B23"/>
    <mergeCell ref="C12:C13"/>
    <mergeCell ref="C16:C17"/>
    <mergeCell ref="C18:C20"/>
    <mergeCell ref="C21:C2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C14"/>
  <sheetViews>
    <sheetView workbookViewId="0">
      <selection activeCell="C7" sqref="C7"/>
    </sheetView>
  </sheetViews>
  <sheetFormatPr defaultColWidth="9" defaultRowHeight="15.75" outlineLevelCol="2"/>
  <cols>
    <col min="1" max="1" width="19" customWidth="true"/>
    <col min="3" max="3" width="49.875" customWidth="true"/>
  </cols>
  <sheetData>
    <row r="1" ht="27" customHeight="true" spans="1:2">
      <c r="A1" s="429" t="s">
        <v>88</v>
      </c>
      <c r="B1" s="429"/>
    </row>
    <row r="2" ht="29.25" spans="1:3">
      <c r="A2" s="445" t="s">
        <v>89</v>
      </c>
      <c r="B2" s="445"/>
      <c r="C2" s="445"/>
    </row>
    <row r="3" ht="51" customHeight="true" spans="1:3">
      <c r="A3" s="446" t="s">
        <v>90</v>
      </c>
      <c r="B3" s="447" t="s">
        <v>39</v>
      </c>
      <c r="C3" s="447"/>
    </row>
    <row r="4" ht="62" customHeight="true" spans="1:3">
      <c r="A4" s="448" t="s">
        <v>91</v>
      </c>
      <c r="B4" s="447">
        <v>3000</v>
      </c>
      <c r="C4" s="447"/>
    </row>
    <row r="5" ht="68" customHeight="true" spans="1:3">
      <c r="A5" s="446" t="s">
        <v>92</v>
      </c>
      <c r="B5" s="446" t="s">
        <v>93</v>
      </c>
      <c r="C5" s="446"/>
    </row>
    <row r="6" ht="59" customHeight="true" spans="1:3">
      <c r="A6" s="448" t="s">
        <v>94</v>
      </c>
      <c r="B6" s="449"/>
      <c r="C6" s="447" t="s">
        <v>95</v>
      </c>
    </row>
    <row r="7" ht="80" customHeight="true" spans="1:3">
      <c r="A7" s="18" t="s">
        <v>96</v>
      </c>
      <c r="B7" s="450" t="s">
        <v>97</v>
      </c>
      <c r="C7" s="447" t="s">
        <v>98</v>
      </c>
    </row>
    <row r="8" ht="90" customHeight="true" spans="1:3">
      <c r="A8" s="18" t="s">
        <v>99</v>
      </c>
      <c r="B8" s="451"/>
      <c r="C8" s="447" t="s">
        <v>100</v>
      </c>
    </row>
    <row r="9" ht="81" customHeight="true" spans="1:3">
      <c r="A9" s="452" t="s">
        <v>101</v>
      </c>
      <c r="B9" s="451"/>
      <c r="C9" s="18" t="s">
        <v>102</v>
      </c>
    </row>
    <row r="10" ht="81" customHeight="true" spans="1:3">
      <c r="A10" s="453" t="s">
        <v>103</v>
      </c>
      <c r="B10" s="454"/>
      <c r="C10" s="18" t="s">
        <v>104</v>
      </c>
    </row>
    <row r="11" ht="40" customHeight="true" spans="1:3">
      <c r="A11" s="455" t="s">
        <v>105</v>
      </c>
      <c r="B11" s="456" t="s">
        <v>106</v>
      </c>
      <c r="C11" s="457" t="s">
        <v>107</v>
      </c>
    </row>
    <row r="12" ht="46" customHeight="true" spans="1:3">
      <c r="A12" s="458"/>
      <c r="B12" s="456"/>
      <c r="C12" s="457" t="s">
        <v>108</v>
      </c>
    </row>
    <row r="13" ht="40" customHeight="true" spans="1:3">
      <c r="A13" s="458"/>
      <c r="B13" s="456"/>
      <c r="C13" s="457" t="s">
        <v>109</v>
      </c>
    </row>
    <row r="14" ht="41" customHeight="true" spans="1:3">
      <c r="A14" s="459"/>
      <c r="B14" s="456"/>
      <c r="C14" s="460" t="s">
        <v>110</v>
      </c>
    </row>
  </sheetData>
  <mergeCells count="8">
    <mergeCell ref="A1:B1"/>
    <mergeCell ref="A2:C2"/>
    <mergeCell ref="B3:C3"/>
    <mergeCell ref="B4:C4"/>
    <mergeCell ref="B5:C5"/>
    <mergeCell ref="A11:A14"/>
    <mergeCell ref="B7:B9"/>
    <mergeCell ref="B11:B14"/>
  </mergeCells>
  <pageMargins left="1.25972222222222" right="0.75" top="1" bottom="1" header="0.5" footer="0.5"/>
  <pageSetup paperSize="9" scale="88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O256"/>
  <sheetViews>
    <sheetView workbookViewId="0">
      <selection activeCell="A1" sqref="A1:B1"/>
    </sheetView>
  </sheetViews>
  <sheetFormatPr defaultColWidth="9" defaultRowHeight="15.75"/>
  <cols>
    <col min="2" max="2" width="10.875" customWidth="true"/>
    <col min="4" max="9" width="9.125"/>
    <col min="10" max="14" width="15.625" customWidth="true"/>
    <col min="15" max="15" width="7.375" customWidth="true"/>
  </cols>
  <sheetData>
    <row r="1" s="164" customFormat="true" ht="18.75" spans="1:15">
      <c r="A1" s="429" t="s">
        <v>111</v>
      </c>
      <c r="B1" s="430"/>
      <c r="C1" s="431"/>
      <c r="D1" s="431"/>
      <c r="E1" s="431"/>
      <c r="F1" s="431"/>
      <c r="G1" s="431"/>
      <c r="H1" s="431"/>
      <c r="I1" s="431"/>
      <c r="J1" s="431"/>
      <c r="K1" s="431"/>
      <c r="L1" s="431"/>
      <c r="M1" s="431"/>
      <c r="N1" s="431"/>
      <c r="O1" s="431"/>
    </row>
    <row r="2" s="164" customFormat="true" ht="32.25" spans="1:15">
      <c r="A2" s="432" t="s">
        <v>112</v>
      </c>
      <c r="B2" s="432"/>
      <c r="C2" s="433"/>
      <c r="D2" s="432"/>
      <c r="E2" s="432"/>
      <c r="F2" s="432"/>
      <c r="G2" s="432"/>
      <c r="H2" s="432"/>
      <c r="I2" s="432"/>
      <c r="J2" s="432"/>
      <c r="K2" s="432"/>
      <c r="L2" s="432"/>
      <c r="M2" s="432"/>
      <c r="N2" s="432"/>
      <c r="O2" s="441"/>
    </row>
    <row r="3" s="164" customFormat="true" spans="1:15">
      <c r="A3" s="434"/>
      <c r="B3" s="434"/>
      <c r="C3" s="435"/>
      <c r="D3" s="434"/>
      <c r="E3" s="434"/>
      <c r="F3" s="434"/>
      <c r="G3" s="434"/>
      <c r="H3" s="434"/>
      <c r="I3" s="434"/>
      <c r="J3" s="434"/>
      <c r="K3" s="434"/>
      <c r="L3" s="434"/>
      <c r="M3" s="434"/>
      <c r="N3" s="442" t="s">
        <v>113</v>
      </c>
      <c r="O3" s="442"/>
    </row>
    <row r="4" s="164" customFormat="true" ht="56.25" spans="1:15">
      <c r="A4" s="436" t="s">
        <v>114</v>
      </c>
      <c r="B4" s="436" t="s">
        <v>115</v>
      </c>
      <c r="C4" s="436" t="s">
        <v>116</v>
      </c>
      <c r="D4" s="437" t="s">
        <v>117</v>
      </c>
      <c r="E4" s="436" t="s">
        <v>118</v>
      </c>
      <c r="F4" s="436" t="s">
        <v>119</v>
      </c>
      <c r="G4" s="436" t="s">
        <v>120</v>
      </c>
      <c r="H4" s="436" t="s">
        <v>121</v>
      </c>
      <c r="I4" s="436" t="s">
        <v>122</v>
      </c>
      <c r="J4" s="436" t="s">
        <v>123</v>
      </c>
      <c r="K4" s="436" t="s">
        <v>124</v>
      </c>
      <c r="L4" s="436" t="s">
        <v>125</v>
      </c>
      <c r="M4" s="436" t="s">
        <v>126</v>
      </c>
      <c r="N4" s="436" t="s">
        <v>127</v>
      </c>
      <c r="O4" s="443" t="s">
        <v>128</v>
      </c>
    </row>
    <row r="5" s="164" customFormat="true" ht="240" customHeight="true" spans="1:15">
      <c r="A5" s="438" t="s">
        <v>129</v>
      </c>
      <c r="B5" s="438" t="s">
        <v>130</v>
      </c>
      <c r="C5" s="439" t="s">
        <v>39</v>
      </c>
      <c r="D5" s="440">
        <v>3000</v>
      </c>
      <c r="E5" s="440">
        <v>750</v>
      </c>
      <c r="F5" s="440">
        <v>990</v>
      </c>
      <c r="G5" s="440">
        <v>1230</v>
      </c>
      <c r="H5" s="440">
        <v>1470</v>
      </c>
      <c r="I5" s="440">
        <v>1710</v>
      </c>
      <c r="J5" s="440">
        <v>1950</v>
      </c>
      <c r="K5" s="440">
        <v>2190</v>
      </c>
      <c r="L5" s="440">
        <v>2430</v>
      </c>
      <c r="M5" s="440">
        <v>2670</v>
      </c>
      <c r="N5" s="440">
        <v>3000</v>
      </c>
      <c r="O5" s="444"/>
    </row>
    <row r="6" s="164" customFormat="true"/>
    <row r="7" s="164" customFormat="true"/>
    <row r="8" s="164" customFormat="true"/>
    <row r="9" s="164" customFormat="true"/>
    <row r="10" s="164" customFormat="true"/>
    <row r="11" s="164" customFormat="true"/>
    <row r="12" s="164" customFormat="true"/>
    <row r="13" s="164" customFormat="true"/>
    <row r="14" s="164" customFormat="true"/>
    <row r="15" s="164" customFormat="true"/>
    <row r="16" s="164" customFormat="true"/>
    <row r="17" s="164" customFormat="true"/>
    <row r="18" s="164" customFormat="true"/>
    <row r="19" s="164" customFormat="true"/>
    <row r="20" s="164" customFormat="true"/>
    <row r="21" s="164" customFormat="true"/>
    <row r="22" s="164" customFormat="true"/>
    <row r="23" s="164" customFormat="true"/>
    <row r="24" s="164" customFormat="true"/>
    <row r="25" s="164" customFormat="true"/>
    <row r="26" s="164" customFormat="true"/>
    <row r="27" s="164" customFormat="true"/>
    <row r="28" s="164" customFormat="true"/>
    <row r="29" s="164" customFormat="true"/>
    <row r="30" s="164" customFormat="true"/>
    <row r="31" s="164" customFormat="true"/>
    <row r="32" s="164" customFormat="true"/>
    <row r="33" s="164" customFormat="true"/>
    <row r="34" s="164" customFormat="true"/>
    <row r="35" s="164" customFormat="true"/>
    <row r="36" s="164" customFormat="true"/>
    <row r="37" s="164" customFormat="true"/>
    <row r="38" s="164" customFormat="true"/>
    <row r="39" s="164" customFormat="true"/>
    <row r="40" s="164" customFormat="true"/>
    <row r="41" s="164" customFormat="true"/>
    <row r="42" s="164" customFormat="true"/>
    <row r="43" s="164" customFormat="true"/>
    <row r="44" s="164" customFormat="true"/>
    <row r="45" s="164" customFormat="true"/>
    <row r="46" s="164" customFormat="true"/>
    <row r="47" s="164" customFormat="true"/>
    <row r="48" s="164" customFormat="true"/>
    <row r="49" s="164" customFormat="true"/>
    <row r="50" s="164" customFormat="true"/>
    <row r="51" s="164" customFormat="true"/>
    <row r="52" s="164" customFormat="true"/>
    <row r="53" s="164" customFormat="true"/>
    <row r="54" s="164" customFormat="true"/>
    <row r="55" s="164" customFormat="true"/>
    <row r="56" s="164" customFormat="true"/>
    <row r="57" s="164" customFormat="true"/>
    <row r="58" s="164" customFormat="true"/>
    <row r="59" s="164" customFormat="true"/>
    <row r="60" s="164" customFormat="true"/>
    <row r="61" s="164" customFormat="true"/>
    <row r="62" s="164" customFormat="true"/>
    <row r="63" s="164" customFormat="true"/>
    <row r="64" s="164" customFormat="true"/>
    <row r="65" s="164" customFormat="true"/>
    <row r="66" s="164" customFormat="true"/>
    <row r="67" s="164" customFormat="true"/>
    <row r="68" s="164" customFormat="true"/>
    <row r="69" s="164" customFormat="true"/>
    <row r="70" s="164" customFormat="true"/>
    <row r="71" s="164" customFormat="true"/>
    <row r="72" s="164" customFormat="true"/>
    <row r="73" s="164" customFormat="true"/>
    <row r="74" s="164" customFormat="true"/>
    <row r="75" s="164" customFormat="true"/>
    <row r="76" s="164" customFormat="true"/>
    <row r="77" s="164" customFormat="true"/>
    <row r="78" s="164" customFormat="true"/>
    <row r="79" s="164" customFormat="true"/>
    <row r="80" s="164" customFormat="true"/>
    <row r="81" s="164" customFormat="true"/>
    <row r="82" s="164" customFormat="true"/>
    <row r="83" s="164" customFormat="true"/>
    <row r="84" s="164" customFormat="true"/>
    <row r="85" s="164" customFormat="true"/>
    <row r="86" s="164" customFormat="true"/>
    <row r="87" s="164" customFormat="true"/>
    <row r="88" s="164" customFormat="true"/>
    <row r="89" s="164" customFormat="true"/>
    <row r="90" s="164" customFormat="true"/>
    <row r="91" s="164" customFormat="true"/>
    <row r="92" s="164" customFormat="true"/>
    <row r="93" s="164" customFormat="true"/>
    <row r="94" s="164" customFormat="true"/>
    <row r="95" s="164" customFormat="true"/>
    <row r="96" s="164" customFormat="true"/>
    <row r="97" s="164" customFormat="true"/>
    <row r="98" s="164" customFormat="true"/>
    <row r="99" s="164" customFormat="true"/>
    <row r="100" s="164" customFormat="true"/>
    <row r="101" s="164" customFormat="true"/>
    <row r="102" s="164" customFormat="true"/>
    <row r="103" s="164" customFormat="true"/>
    <row r="104" s="164" customFormat="true"/>
    <row r="105" s="164" customFormat="true"/>
    <row r="106" s="164" customFormat="true"/>
    <row r="107" s="164" customFormat="true"/>
    <row r="108" s="164" customFormat="true"/>
    <row r="109" s="164" customFormat="true"/>
    <row r="110" s="164" customFormat="true"/>
    <row r="111" s="164" customFormat="true"/>
    <row r="112" s="164" customFormat="true"/>
    <row r="113" s="164" customFormat="true"/>
    <row r="114" s="164" customFormat="true"/>
    <row r="115" s="164" customFormat="true"/>
    <row r="116" s="164" customFormat="true"/>
    <row r="117" s="164" customFormat="true"/>
    <row r="118" s="164" customFormat="true"/>
    <row r="119" s="164" customFormat="true"/>
    <row r="120" s="164" customFormat="true"/>
    <row r="121" s="164" customFormat="true"/>
    <row r="122" s="164" customFormat="true"/>
    <row r="123" s="164" customFormat="true"/>
    <row r="124" s="164" customFormat="true"/>
    <row r="125" s="164" customFormat="true"/>
    <row r="126" s="164" customFormat="true"/>
    <row r="127" s="164" customFormat="true"/>
    <row r="128" s="164" customFormat="true"/>
    <row r="129" s="164" customFormat="true"/>
    <row r="130" s="164" customFormat="true"/>
    <row r="131" s="164" customFormat="true"/>
    <row r="132" s="164" customFormat="true"/>
    <row r="133" s="164" customFormat="true"/>
    <row r="134" s="164" customFormat="true"/>
    <row r="135" s="164" customFormat="true"/>
    <row r="136" s="164" customFormat="true"/>
    <row r="137" s="164" customFormat="true"/>
    <row r="138" s="164" customFormat="true"/>
    <row r="139" s="164" customFormat="true"/>
    <row r="140" s="164" customFormat="true"/>
    <row r="141" s="164" customFormat="true"/>
    <row r="142" s="164" customFormat="true"/>
    <row r="143" s="164" customFormat="true"/>
    <row r="144" s="164" customFormat="true"/>
    <row r="145" s="164" customFormat="true"/>
    <row r="146" s="164" customFormat="true"/>
    <row r="147" s="164" customFormat="true"/>
    <row r="148" s="164" customFormat="true"/>
    <row r="149" s="164" customFormat="true"/>
    <row r="150" s="164" customFormat="true"/>
    <row r="151" s="164" customFormat="true"/>
    <row r="152" s="164" customFormat="true"/>
    <row r="153" s="164" customFormat="true"/>
    <row r="154" s="164" customFormat="true"/>
    <row r="155" s="164" customFormat="true"/>
    <row r="156" s="164" customFormat="true"/>
    <row r="157" s="164" customFormat="true"/>
    <row r="158" s="164" customFormat="true"/>
    <row r="159" s="164" customFormat="true"/>
    <row r="160" s="164" customFormat="true"/>
    <row r="161" s="164" customFormat="true"/>
    <row r="162" s="164" customFormat="true"/>
    <row r="163" s="164" customFormat="true"/>
    <row r="164" s="164" customFormat="true"/>
    <row r="165" s="164" customFormat="true"/>
    <row r="166" s="164" customFormat="true"/>
    <row r="167" s="164" customFormat="true"/>
    <row r="168" s="164" customFormat="true"/>
    <row r="169" s="164" customFormat="true"/>
    <row r="170" s="164" customFormat="true"/>
    <row r="171" s="164" customFormat="true"/>
    <row r="172" s="164" customFormat="true"/>
    <row r="173" s="164" customFormat="true"/>
    <row r="174" s="164" customFormat="true"/>
    <row r="175" s="164" customFormat="true"/>
    <row r="176" s="164" customFormat="true"/>
    <row r="177" s="164" customFormat="true"/>
    <row r="178" s="164" customFormat="true"/>
    <row r="179" s="164" customFormat="true"/>
    <row r="180" s="164" customFormat="true"/>
    <row r="181" s="164" customFormat="true"/>
    <row r="182" s="164" customFormat="true"/>
    <row r="183" s="164" customFormat="true"/>
    <row r="184" s="164" customFormat="true"/>
    <row r="185" s="164" customFormat="true"/>
    <row r="186" s="164" customFormat="true"/>
    <row r="187" s="164" customFormat="true"/>
    <row r="188" s="164" customFormat="true"/>
    <row r="189" s="164" customFormat="true"/>
    <row r="190" s="164" customFormat="true"/>
    <row r="191" s="164" customFormat="true"/>
    <row r="192" s="164" customFormat="true"/>
    <row r="193" s="164" customFormat="true"/>
    <row r="194" s="164" customFormat="true"/>
    <row r="195" s="164" customFormat="true"/>
    <row r="196" s="164" customFormat="true"/>
    <row r="197" s="164" customFormat="true"/>
    <row r="198" s="164" customFormat="true"/>
    <row r="199" s="164" customFormat="true"/>
    <row r="200" s="164" customFormat="true"/>
    <row r="201" s="164" customFormat="true"/>
    <row r="202" s="164" customFormat="true"/>
    <row r="203" s="164" customFormat="true"/>
    <row r="204" s="164" customFormat="true"/>
    <row r="205" s="164" customFormat="true"/>
    <row r="206" s="164" customFormat="true"/>
    <row r="207" s="164" customFormat="true"/>
    <row r="208" s="164" customFormat="true"/>
    <row r="209" s="164" customFormat="true"/>
    <row r="210" s="164" customFormat="true"/>
    <row r="211" s="164" customFormat="true"/>
    <row r="212" s="164" customFormat="true"/>
    <row r="213" s="164" customFormat="true"/>
    <row r="214" s="164" customFormat="true"/>
    <row r="215" s="164" customFormat="true"/>
    <row r="216" s="164" customFormat="true"/>
    <row r="217" s="164" customFormat="true"/>
    <row r="218" s="164" customFormat="true"/>
    <row r="219" s="164" customFormat="true"/>
    <row r="220" s="164" customFormat="true"/>
    <row r="221" s="164" customFormat="true"/>
    <row r="222" s="164" customFormat="true"/>
    <row r="223" s="164" customFormat="true"/>
    <row r="224" s="164" customFormat="true"/>
    <row r="225" s="164" customFormat="true"/>
    <row r="226" s="164" customFormat="true"/>
    <row r="227" s="164" customFormat="true"/>
    <row r="228" s="164" customFormat="true"/>
    <row r="229" s="164" customFormat="true"/>
    <row r="230" s="164" customFormat="true"/>
    <row r="231" s="164" customFormat="true"/>
    <row r="232" s="164" customFormat="true"/>
    <row r="233" s="164" customFormat="true"/>
    <row r="234" s="164" customFormat="true"/>
    <row r="235" s="164" customFormat="true"/>
    <row r="236" s="164" customFormat="true"/>
    <row r="237" s="164" customFormat="true"/>
    <row r="238" s="164" customFormat="true"/>
    <row r="239" s="164" customFormat="true"/>
    <row r="240" s="164" customFormat="true"/>
    <row r="241" s="164" customFormat="true"/>
    <row r="242" s="164" customFormat="true"/>
    <row r="243" s="164" customFormat="true"/>
    <row r="244" s="164" customFormat="true"/>
    <row r="245" s="164" customFormat="true"/>
    <row r="246" s="164" customFormat="true"/>
    <row r="247" s="164" customFormat="true"/>
    <row r="248" s="164" customFormat="true"/>
    <row r="249" s="164" customFormat="true"/>
    <row r="250" s="164" customFormat="true"/>
    <row r="251" s="164" customFormat="true"/>
    <row r="252" s="164" customFormat="true"/>
    <row r="253" s="164" customFormat="true"/>
    <row r="254" s="164" customFormat="true"/>
    <row r="255" s="164" customFormat="true"/>
    <row r="256" s="164" customFormat="true"/>
  </sheetData>
  <mergeCells count="3">
    <mergeCell ref="A1:B1"/>
    <mergeCell ref="A2:O2"/>
    <mergeCell ref="N3:O3"/>
  </mergeCells>
  <printOptions horizontalCentered="true"/>
  <pageMargins left="0.36" right="0.36" top="1" bottom="1" header="0.5" footer="0.5"/>
  <pageSetup paperSize="9" scale="78" orientation="landscape"/>
  <headerFooter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56"/>
  <sheetViews>
    <sheetView topLeftCell="A7" workbookViewId="0">
      <selection activeCell="H19" sqref="H19"/>
    </sheetView>
  </sheetViews>
  <sheetFormatPr defaultColWidth="9" defaultRowHeight="15.75"/>
  <cols>
    <col min="1" max="1" width="12.375" customWidth="true"/>
    <col min="2" max="2" width="10.75" customWidth="true"/>
    <col min="3" max="3" width="11.875" customWidth="true"/>
    <col min="4" max="4" width="16.625" customWidth="true"/>
    <col min="5" max="5" width="13.25" customWidth="true"/>
    <col min="10" max="10" width="12.375" customWidth="true"/>
  </cols>
  <sheetData>
    <row r="1" s="164" customFormat="true" spans="1:11">
      <c r="A1" s="359" t="s">
        <v>131</v>
      </c>
      <c r="B1" s="360"/>
      <c r="C1" s="360"/>
      <c r="D1" s="360"/>
      <c r="E1" s="360"/>
      <c r="F1" s="360"/>
      <c r="G1" s="360"/>
      <c r="H1" s="360"/>
      <c r="J1" s="393" t="s">
        <v>132</v>
      </c>
      <c r="K1" s="394"/>
    </row>
    <row r="2" s="164" customFormat="true" spans="1:11">
      <c r="A2" s="359"/>
      <c r="B2" s="360"/>
      <c r="C2" s="360"/>
      <c r="D2" s="360"/>
      <c r="E2" s="360"/>
      <c r="F2" s="360"/>
      <c r="G2" s="360"/>
      <c r="H2" s="360"/>
      <c r="J2" s="394"/>
      <c r="K2" s="394"/>
    </row>
    <row r="3" s="164" customFormat="true" spans="1:11">
      <c r="A3" s="361" t="s">
        <v>2</v>
      </c>
      <c r="B3" s="362"/>
      <c r="C3" s="362"/>
      <c r="D3" s="362"/>
      <c r="E3" s="362"/>
      <c r="F3" s="362"/>
      <c r="G3" s="362"/>
      <c r="H3" s="390"/>
      <c r="J3" s="395" t="s">
        <v>2</v>
      </c>
      <c r="K3" s="395"/>
    </row>
    <row r="4" s="164" customFormat="true" spans="1:11">
      <c r="A4" s="177" t="s">
        <v>133</v>
      </c>
      <c r="B4" s="177" t="s">
        <v>134</v>
      </c>
      <c r="C4" s="363" t="s">
        <v>135</v>
      </c>
      <c r="D4" s="363" t="s">
        <v>136</v>
      </c>
      <c r="E4" s="363" t="s">
        <v>137</v>
      </c>
      <c r="F4" s="363" t="s">
        <v>138</v>
      </c>
      <c r="G4" s="363" t="s">
        <v>139</v>
      </c>
      <c r="H4" s="363" t="s">
        <v>140</v>
      </c>
      <c r="J4" s="177" t="s">
        <v>3</v>
      </c>
      <c r="K4" s="363" t="s">
        <v>4</v>
      </c>
    </row>
    <row r="5" s="208" customFormat="true" spans="1:11">
      <c r="A5" s="364" t="s">
        <v>141</v>
      </c>
      <c r="B5" s="365">
        <v>207168</v>
      </c>
      <c r="C5" s="365">
        <v>16098</v>
      </c>
      <c r="D5" s="365"/>
      <c r="E5" s="365">
        <v>1609.27</v>
      </c>
      <c r="F5" s="365">
        <v>260</v>
      </c>
      <c r="G5" s="365">
        <v>448401.27</v>
      </c>
      <c r="H5" s="391">
        <v>448401</v>
      </c>
      <c r="I5" s="396" t="s">
        <v>142</v>
      </c>
      <c r="J5" s="364" t="s">
        <v>141</v>
      </c>
      <c r="K5" s="365">
        <v>615700</v>
      </c>
    </row>
    <row r="6" s="355" customFormat="true" spans="1:11">
      <c r="A6" s="366" t="s">
        <v>143</v>
      </c>
      <c r="B6" s="367">
        <v>7788</v>
      </c>
      <c r="C6" s="368">
        <v>605</v>
      </c>
      <c r="D6" s="368">
        <v>8393</v>
      </c>
      <c r="E6" s="368">
        <v>81.27</v>
      </c>
      <c r="F6" s="368">
        <v>53.9449</v>
      </c>
      <c r="G6" s="372">
        <v>16921.2149</v>
      </c>
      <c r="H6" s="372">
        <v>16921</v>
      </c>
      <c r="I6" s="391">
        <v>230931</v>
      </c>
      <c r="J6" s="364" t="s">
        <v>144</v>
      </c>
      <c r="K6" s="383">
        <v>2960</v>
      </c>
    </row>
    <row r="7" s="164" customFormat="true" ht="31.5" spans="1:12">
      <c r="A7" s="369" t="s">
        <v>145</v>
      </c>
      <c r="B7" s="370">
        <v>864</v>
      </c>
      <c r="C7" s="371">
        <v>67</v>
      </c>
      <c r="D7" s="371">
        <v>931</v>
      </c>
      <c r="E7" s="392">
        <v>9.27</v>
      </c>
      <c r="F7" s="392">
        <v>0</v>
      </c>
      <c r="G7" s="392">
        <v>1871.27</v>
      </c>
      <c r="H7" s="392">
        <v>1871</v>
      </c>
      <c r="J7" s="370" t="s">
        <v>146</v>
      </c>
      <c r="K7" s="371">
        <v>955</v>
      </c>
      <c r="L7" s="397" t="s">
        <v>147</v>
      </c>
    </row>
    <row r="8" s="164" customFormat="true" ht="31.5" spans="1:12">
      <c r="A8" s="369" t="s">
        <v>148</v>
      </c>
      <c r="B8" s="370">
        <v>1628</v>
      </c>
      <c r="C8" s="371">
        <v>126</v>
      </c>
      <c r="D8" s="371">
        <v>1754</v>
      </c>
      <c r="E8" s="392">
        <v>17</v>
      </c>
      <c r="F8" s="392">
        <v>11.6637</v>
      </c>
      <c r="G8" s="392">
        <v>3536.6637</v>
      </c>
      <c r="H8" s="392">
        <v>3537</v>
      </c>
      <c r="J8" s="370" t="s">
        <v>149</v>
      </c>
      <c r="K8" s="371">
        <v>978</v>
      </c>
      <c r="L8" s="398" t="s">
        <v>150</v>
      </c>
    </row>
    <row r="9" s="164" customFormat="true" ht="31.5" spans="1:12">
      <c r="A9" s="369" t="s">
        <v>151</v>
      </c>
      <c r="B9" s="370">
        <v>1266</v>
      </c>
      <c r="C9" s="371">
        <v>98</v>
      </c>
      <c r="D9" s="371">
        <v>1364</v>
      </c>
      <c r="E9" s="392">
        <v>13</v>
      </c>
      <c r="F9" s="392">
        <v>6.3871</v>
      </c>
      <c r="G9" s="392">
        <v>2747.3871</v>
      </c>
      <c r="H9" s="392">
        <v>2747</v>
      </c>
      <c r="J9" s="370" t="s">
        <v>152</v>
      </c>
      <c r="K9" s="371">
        <v>723</v>
      </c>
      <c r="L9" s="399"/>
    </row>
    <row r="10" s="164" customFormat="true" ht="47.25" spans="1:12">
      <c r="A10" s="369" t="s">
        <v>153</v>
      </c>
      <c r="B10" s="370">
        <v>757</v>
      </c>
      <c r="C10" s="371">
        <v>59</v>
      </c>
      <c r="D10" s="371">
        <v>816</v>
      </c>
      <c r="E10" s="392">
        <v>8</v>
      </c>
      <c r="F10" s="392">
        <v>6.0839</v>
      </c>
      <c r="G10" s="392">
        <v>1646.0839</v>
      </c>
      <c r="H10" s="392">
        <v>1646</v>
      </c>
      <c r="J10" s="370" t="s">
        <v>154</v>
      </c>
      <c r="K10" s="371">
        <v>304</v>
      </c>
      <c r="L10" s="399"/>
    </row>
    <row r="11" s="164" customFormat="true" spans="1:11">
      <c r="A11" s="369" t="s">
        <v>155</v>
      </c>
      <c r="B11" s="370">
        <v>509</v>
      </c>
      <c r="C11" s="371">
        <v>39</v>
      </c>
      <c r="D11" s="371">
        <v>548</v>
      </c>
      <c r="E11" s="392">
        <v>5</v>
      </c>
      <c r="F11" s="392">
        <v>6.3829</v>
      </c>
      <c r="G11" s="392">
        <v>1107.3829</v>
      </c>
      <c r="H11" s="392">
        <v>1107</v>
      </c>
      <c r="J11" s="400"/>
      <c r="K11" s="371"/>
    </row>
    <row r="12" s="164" customFormat="true" spans="1:11">
      <c r="A12" s="369" t="s">
        <v>156</v>
      </c>
      <c r="B12" s="370">
        <v>659</v>
      </c>
      <c r="C12" s="371">
        <v>51</v>
      </c>
      <c r="D12" s="371">
        <v>710</v>
      </c>
      <c r="E12" s="392">
        <v>7</v>
      </c>
      <c r="F12" s="392">
        <v>8.3137</v>
      </c>
      <c r="G12" s="392">
        <v>1435.3137</v>
      </c>
      <c r="H12" s="392">
        <v>1435</v>
      </c>
      <c r="J12" s="400"/>
      <c r="K12" s="371"/>
    </row>
    <row r="13" s="164" customFormat="true" spans="1:12">
      <c r="A13" s="369" t="s">
        <v>157</v>
      </c>
      <c r="B13" s="370">
        <v>188</v>
      </c>
      <c r="C13" s="371">
        <v>15</v>
      </c>
      <c r="D13" s="371">
        <v>203</v>
      </c>
      <c r="E13" s="392">
        <v>2</v>
      </c>
      <c r="F13" s="392">
        <v>1.5322</v>
      </c>
      <c r="G13" s="392">
        <v>409.5322</v>
      </c>
      <c r="H13" s="392">
        <v>410</v>
      </c>
      <c r="J13" s="400"/>
      <c r="K13" s="371"/>
      <c r="L13" s="208">
        <v>1064101.27</v>
      </c>
    </row>
    <row r="14" s="164" customFormat="true" spans="1:11">
      <c r="A14" s="369" t="s">
        <v>158</v>
      </c>
      <c r="B14" s="370">
        <v>510</v>
      </c>
      <c r="C14" s="371">
        <v>40</v>
      </c>
      <c r="D14" s="371">
        <v>550</v>
      </c>
      <c r="E14" s="392">
        <v>5</v>
      </c>
      <c r="F14" s="392">
        <v>2.3727</v>
      </c>
      <c r="G14" s="392">
        <v>1107.3727</v>
      </c>
      <c r="H14" s="392">
        <v>1107</v>
      </c>
      <c r="J14" s="400"/>
      <c r="K14" s="371"/>
    </row>
    <row r="15" s="164" customFormat="true" spans="1:11">
      <c r="A15" s="369" t="s">
        <v>159</v>
      </c>
      <c r="B15" s="370">
        <v>125</v>
      </c>
      <c r="C15" s="371">
        <v>10</v>
      </c>
      <c r="D15" s="371">
        <v>135</v>
      </c>
      <c r="E15" s="392">
        <v>1</v>
      </c>
      <c r="F15" s="392">
        <v>0.4296</v>
      </c>
      <c r="G15" s="392">
        <v>271.4296</v>
      </c>
      <c r="H15" s="392">
        <v>271</v>
      </c>
      <c r="J15" s="400"/>
      <c r="K15" s="371"/>
    </row>
    <row r="16" s="164" customFormat="true" spans="1:12">
      <c r="A16" s="369" t="s">
        <v>160</v>
      </c>
      <c r="B16" s="370">
        <v>253</v>
      </c>
      <c r="C16" s="371">
        <v>20</v>
      </c>
      <c r="D16" s="371">
        <v>273</v>
      </c>
      <c r="E16" s="392">
        <v>3</v>
      </c>
      <c r="F16" s="392">
        <v>1.8342</v>
      </c>
      <c r="G16" s="392">
        <v>550.8342</v>
      </c>
      <c r="H16" s="392">
        <v>551</v>
      </c>
      <c r="J16" s="400"/>
      <c r="K16" s="371"/>
      <c r="L16" s="164">
        <v>1064101</v>
      </c>
    </row>
    <row r="17" s="164" customFormat="true" spans="1:11">
      <c r="A17" s="369" t="s">
        <v>161</v>
      </c>
      <c r="B17" s="370">
        <v>672</v>
      </c>
      <c r="C17" s="371">
        <v>52</v>
      </c>
      <c r="D17" s="371">
        <v>724</v>
      </c>
      <c r="E17" s="392">
        <v>7</v>
      </c>
      <c r="F17" s="392">
        <v>7.0953</v>
      </c>
      <c r="G17" s="392">
        <v>1462.0953</v>
      </c>
      <c r="H17" s="392">
        <v>1462</v>
      </c>
      <c r="J17" s="400"/>
      <c r="K17" s="371"/>
    </row>
    <row r="18" s="164" customFormat="true" spans="1:11">
      <c r="A18" s="369" t="s">
        <v>162</v>
      </c>
      <c r="B18" s="370">
        <v>357</v>
      </c>
      <c r="C18" s="371">
        <v>28</v>
      </c>
      <c r="D18" s="371">
        <v>385</v>
      </c>
      <c r="E18" s="392">
        <v>4</v>
      </c>
      <c r="F18" s="392">
        <v>1.8496</v>
      </c>
      <c r="G18" s="392">
        <v>775.8496</v>
      </c>
      <c r="H18" s="392">
        <v>776</v>
      </c>
      <c r="J18" s="400"/>
      <c r="K18" s="371"/>
    </row>
    <row r="19" s="355" customFormat="true" ht="24" customHeight="true" spans="1:11">
      <c r="A19" s="366" t="s">
        <v>163</v>
      </c>
      <c r="B19" s="367">
        <v>867</v>
      </c>
      <c r="C19" s="368">
        <v>67</v>
      </c>
      <c r="D19" s="367">
        <v>934</v>
      </c>
      <c r="E19" s="368">
        <v>10</v>
      </c>
      <c r="F19" s="367">
        <v>0.6404</v>
      </c>
      <c r="G19" s="372">
        <v>1878.6404</v>
      </c>
      <c r="H19" s="372">
        <v>1879</v>
      </c>
      <c r="J19" s="401"/>
      <c r="K19" s="383"/>
    </row>
    <row r="20" s="164" customFormat="true" spans="1:11">
      <c r="A20" s="369" t="s">
        <v>164</v>
      </c>
      <c r="B20" s="370">
        <v>62</v>
      </c>
      <c r="C20" s="371">
        <v>5</v>
      </c>
      <c r="D20" s="371">
        <v>67</v>
      </c>
      <c r="E20" s="392">
        <v>1</v>
      </c>
      <c r="F20" s="392">
        <v>0</v>
      </c>
      <c r="G20" s="392">
        <v>135</v>
      </c>
      <c r="H20" s="392">
        <v>135</v>
      </c>
      <c r="J20" s="400"/>
      <c r="K20" s="371"/>
    </row>
    <row r="21" s="164" customFormat="true" spans="1:11">
      <c r="A21" s="369" t="s">
        <v>165</v>
      </c>
      <c r="B21" s="370">
        <v>3</v>
      </c>
      <c r="C21" s="371"/>
      <c r="D21" s="371">
        <v>3</v>
      </c>
      <c r="E21" s="392"/>
      <c r="F21" s="392">
        <v>0</v>
      </c>
      <c r="G21" s="392">
        <v>6</v>
      </c>
      <c r="H21" s="392">
        <v>6</v>
      </c>
      <c r="J21" s="400"/>
      <c r="K21" s="371"/>
    </row>
    <row r="22" s="164" customFormat="true" spans="1:11">
      <c r="A22" s="369" t="s">
        <v>166</v>
      </c>
      <c r="B22" s="370">
        <v>248</v>
      </c>
      <c r="C22" s="371">
        <v>19</v>
      </c>
      <c r="D22" s="371">
        <v>267</v>
      </c>
      <c r="E22" s="392">
        <v>3</v>
      </c>
      <c r="F22" s="392">
        <v>0.2</v>
      </c>
      <c r="G22" s="392">
        <v>537.2</v>
      </c>
      <c r="H22" s="392">
        <v>537</v>
      </c>
      <c r="J22" s="400"/>
      <c r="K22" s="371"/>
    </row>
    <row r="23" s="164" customFormat="true" spans="1:11">
      <c r="A23" s="369" t="s">
        <v>167</v>
      </c>
      <c r="B23" s="370">
        <v>89</v>
      </c>
      <c r="C23" s="371">
        <v>7</v>
      </c>
      <c r="D23" s="371">
        <v>96</v>
      </c>
      <c r="E23" s="392">
        <v>1</v>
      </c>
      <c r="F23" s="392">
        <v>0.0664</v>
      </c>
      <c r="G23" s="392">
        <v>193.0664</v>
      </c>
      <c r="H23" s="392">
        <v>193</v>
      </c>
      <c r="J23" s="400"/>
      <c r="K23" s="371"/>
    </row>
    <row r="24" s="164" customFormat="true" spans="1:11">
      <c r="A24" s="369" t="s">
        <v>168</v>
      </c>
      <c r="B24" s="370">
        <v>465</v>
      </c>
      <c r="C24" s="371">
        <v>36</v>
      </c>
      <c r="D24" s="371">
        <v>501</v>
      </c>
      <c r="E24" s="392">
        <v>5</v>
      </c>
      <c r="F24" s="392">
        <v>0.374</v>
      </c>
      <c r="G24" s="392">
        <v>1007.374</v>
      </c>
      <c r="H24" s="392">
        <v>1007</v>
      </c>
      <c r="J24" s="400"/>
      <c r="K24" s="371"/>
    </row>
    <row r="25" s="355" customFormat="true" ht="18" customHeight="true" spans="1:11">
      <c r="A25" s="366" t="s">
        <v>169</v>
      </c>
      <c r="B25" s="367">
        <v>1951</v>
      </c>
      <c r="C25" s="368">
        <v>152</v>
      </c>
      <c r="D25" s="372">
        <v>2103</v>
      </c>
      <c r="E25" s="368">
        <v>21</v>
      </c>
      <c r="F25" s="367">
        <v>6.6034</v>
      </c>
      <c r="G25" s="372">
        <v>4233.6034</v>
      </c>
      <c r="H25" s="372">
        <v>4234</v>
      </c>
      <c r="J25" s="401"/>
      <c r="K25" s="383"/>
    </row>
    <row r="26" s="164" customFormat="true" spans="1:11">
      <c r="A26" s="369" t="s">
        <v>170</v>
      </c>
      <c r="B26" s="370">
        <v>33</v>
      </c>
      <c r="C26" s="371">
        <v>3</v>
      </c>
      <c r="D26" s="371">
        <v>36</v>
      </c>
      <c r="E26" s="392"/>
      <c r="F26" s="392">
        <v>0</v>
      </c>
      <c r="G26" s="392">
        <v>72</v>
      </c>
      <c r="H26" s="392">
        <v>72</v>
      </c>
      <c r="J26" s="400"/>
      <c r="K26" s="371"/>
    </row>
    <row r="27" s="164" customFormat="true" spans="1:11">
      <c r="A27" s="369" t="s">
        <v>171</v>
      </c>
      <c r="B27" s="370">
        <v>240</v>
      </c>
      <c r="C27" s="371">
        <v>19</v>
      </c>
      <c r="D27" s="371">
        <v>259</v>
      </c>
      <c r="E27" s="392">
        <v>3</v>
      </c>
      <c r="F27" s="392">
        <v>0.5403</v>
      </c>
      <c r="G27" s="392">
        <v>521.5403</v>
      </c>
      <c r="H27" s="392">
        <v>522</v>
      </c>
      <c r="J27" s="400"/>
      <c r="K27" s="371"/>
    </row>
    <row r="28" s="164" customFormat="true" spans="1:11">
      <c r="A28" s="370" t="s">
        <v>172</v>
      </c>
      <c r="B28" s="370">
        <v>579</v>
      </c>
      <c r="C28" s="371">
        <v>45</v>
      </c>
      <c r="D28" s="371">
        <v>624</v>
      </c>
      <c r="E28" s="392">
        <v>6</v>
      </c>
      <c r="F28" s="392">
        <v>1.5926</v>
      </c>
      <c r="G28" s="392">
        <v>1255.5926</v>
      </c>
      <c r="H28" s="392">
        <v>1256</v>
      </c>
      <c r="J28" s="400"/>
      <c r="K28" s="371"/>
    </row>
    <row r="29" s="356" customFormat="true" spans="1:11">
      <c r="A29" s="373" t="s">
        <v>173</v>
      </c>
      <c r="B29" s="374">
        <v>532</v>
      </c>
      <c r="C29" s="375">
        <v>41</v>
      </c>
      <c r="D29" s="371">
        <v>573</v>
      </c>
      <c r="E29" s="375">
        <v>6</v>
      </c>
      <c r="F29" s="375">
        <v>2.6426</v>
      </c>
      <c r="G29" s="392">
        <v>1154.6426</v>
      </c>
      <c r="H29" s="392">
        <v>1155</v>
      </c>
      <c r="J29" s="402"/>
      <c r="K29" s="375"/>
    </row>
    <row r="30" s="164" customFormat="true" spans="1:11">
      <c r="A30" s="370" t="s">
        <v>174</v>
      </c>
      <c r="B30" s="370">
        <v>284</v>
      </c>
      <c r="C30" s="371">
        <v>22</v>
      </c>
      <c r="D30" s="371">
        <v>306</v>
      </c>
      <c r="E30" s="392">
        <v>3</v>
      </c>
      <c r="F30" s="392">
        <v>0.9251</v>
      </c>
      <c r="G30" s="392">
        <v>615.9251</v>
      </c>
      <c r="H30" s="392">
        <v>616</v>
      </c>
      <c r="J30" s="400"/>
      <c r="K30" s="371"/>
    </row>
    <row r="31" s="164" customFormat="true" spans="1:11">
      <c r="A31" s="370" t="s">
        <v>175</v>
      </c>
      <c r="B31" s="370">
        <v>283</v>
      </c>
      <c r="C31" s="371">
        <v>22</v>
      </c>
      <c r="D31" s="371">
        <v>305</v>
      </c>
      <c r="E31" s="392">
        <v>3</v>
      </c>
      <c r="F31" s="392">
        <v>0.9028</v>
      </c>
      <c r="G31" s="392">
        <v>613.9028</v>
      </c>
      <c r="H31" s="392">
        <v>614</v>
      </c>
      <c r="J31" s="400"/>
      <c r="K31" s="371"/>
    </row>
    <row r="32" s="357" customFormat="true" spans="1:11">
      <c r="A32" s="376" t="s">
        <v>176</v>
      </c>
      <c r="B32" s="367">
        <v>1244</v>
      </c>
      <c r="C32" s="368">
        <v>97</v>
      </c>
      <c r="D32" s="372">
        <v>1341</v>
      </c>
      <c r="E32" s="368">
        <v>13</v>
      </c>
      <c r="F32" s="368">
        <v>15.9377</v>
      </c>
      <c r="G32" s="372">
        <v>2710.9377</v>
      </c>
      <c r="H32" s="372">
        <v>2711</v>
      </c>
      <c r="J32" s="403"/>
      <c r="K32" s="404"/>
    </row>
    <row r="33" s="357" customFormat="true" spans="1:11">
      <c r="A33" s="376" t="s">
        <v>16</v>
      </c>
      <c r="B33" s="367">
        <v>1000</v>
      </c>
      <c r="C33" s="368">
        <v>78</v>
      </c>
      <c r="D33" s="372">
        <v>1078</v>
      </c>
      <c r="E33" s="368">
        <v>11</v>
      </c>
      <c r="F33" s="368">
        <v>1.6436</v>
      </c>
      <c r="G33" s="372">
        <v>2168.6436</v>
      </c>
      <c r="H33" s="372">
        <v>2169</v>
      </c>
      <c r="J33" s="403"/>
      <c r="K33" s="404"/>
    </row>
    <row r="34" s="357" customFormat="true" ht="24" customHeight="true" spans="1:11">
      <c r="A34" s="377" t="s">
        <v>177</v>
      </c>
      <c r="B34" s="378">
        <v>4892</v>
      </c>
      <c r="C34" s="368">
        <v>380</v>
      </c>
      <c r="D34" s="372">
        <v>5272</v>
      </c>
      <c r="E34" s="368">
        <v>53</v>
      </c>
      <c r="F34" s="378">
        <v>1.1826</v>
      </c>
      <c r="G34" s="372">
        <v>10598.1826</v>
      </c>
      <c r="H34" s="372">
        <v>10598</v>
      </c>
      <c r="J34" s="377" t="s">
        <v>177</v>
      </c>
      <c r="K34" s="368">
        <v>11008</v>
      </c>
    </row>
    <row r="35" s="164" customFormat="true" spans="1:11">
      <c r="A35" s="379" t="s">
        <v>178</v>
      </c>
      <c r="B35" s="370">
        <v>13</v>
      </c>
      <c r="C35" s="371">
        <v>1</v>
      </c>
      <c r="D35" s="371">
        <v>14</v>
      </c>
      <c r="E35" s="392"/>
      <c r="F35" s="392">
        <v>0</v>
      </c>
      <c r="G35" s="392">
        <v>28</v>
      </c>
      <c r="H35" s="392">
        <v>28</v>
      </c>
      <c r="J35" s="379" t="s">
        <v>178</v>
      </c>
      <c r="K35" s="375">
        <v>140</v>
      </c>
    </row>
    <row r="36" s="164" customFormat="true" spans="1:11">
      <c r="A36" s="379" t="s">
        <v>179</v>
      </c>
      <c r="B36" s="370">
        <v>191</v>
      </c>
      <c r="C36" s="371">
        <v>15</v>
      </c>
      <c r="D36" s="371">
        <v>206</v>
      </c>
      <c r="E36" s="392">
        <v>2</v>
      </c>
      <c r="F36" s="392">
        <v>0.0517</v>
      </c>
      <c r="G36" s="392">
        <v>414.0517</v>
      </c>
      <c r="H36" s="392">
        <v>414</v>
      </c>
      <c r="J36" s="371"/>
      <c r="K36" s="371"/>
    </row>
    <row r="37" s="164" customFormat="true" spans="1:11">
      <c r="A37" s="379" t="s">
        <v>180</v>
      </c>
      <c r="B37" s="370">
        <v>89</v>
      </c>
      <c r="C37" s="371">
        <v>7</v>
      </c>
      <c r="D37" s="371">
        <v>96</v>
      </c>
      <c r="E37" s="392">
        <v>1</v>
      </c>
      <c r="F37" s="392">
        <v>0.0433</v>
      </c>
      <c r="G37" s="392">
        <v>193.0433</v>
      </c>
      <c r="H37" s="392">
        <v>193</v>
      </c>
      <c r="J37" s="371"/>
      <c r="K37" s="371"/>
    </row>
    <row r="38" s="164" customFormat="true" spans="1:11">
      <c r="A38" s="379" t="s">
        <v>181</v>
      </c>
      <c r="B38" s="370">
        <v>819</v>
      </c>
      <c r="C38" s="371">
        <v>64</v>
      </c>
      <c r="D38" s="371">
        <v>883</v>
      </c>
      <c r="E38" s="392">
        <v>9</v>
      </c>
      <c r="F38" s="392">
        <v>0.1959</v>
      </c>
      <c r="G38" s="392">
        <v>1775.1959</v>
      </c>
      <c r="H38" s="392">
        <v>1775</v>
      </c>
      <c r="J38" s="371"/>
      <c r="K38" s="371"/>
    </row>
    <row r="39" s="164" customFormat="true" spans="1:11">
      <c r="A39" s="379" t="s">
        <v>182</v>
      </c>
      <c r="B39" s="370">
        <v>440</v>
      </c>
      <c r="C39" s="371">
        <v>34</v>
      </c>
      <c r="D39" s="371">
        <v>474</v>
      </c>
      <c r="E39" s="392">
        <v>5</v>
      </c>
      <c r="F39" s="392">
        <v>0.0853</v>
      </c>
      <c r="G39" s="392">
        <v>953.0853</v>
      </c>
      <c r="H39" s="392">
        <v>953</v>
      </c>
      <c r="J39" s="371"/>
      <c r="K39" s="371"/>
    </row>
    <row r="40" s="164" customFormat="true" spans="1:11">
      <c r="A40" s="380" t="s">
        <v>183</v>
      </c>
      <c r="B40" s="370">
        <v>1577</v>
      </c>
      <c r="C40" s="371">
        <v>122</v>
      </c>
      <c r="D40" s="371">
        <v>1699</v>
      </c>
      <c r="E40" s="392">
        <v>17</v>
      </c>
      <c r="F40" s="392">
        <v>0.4266</v>
      </c>
      <c r="G40" s="392">
        <v>3415.4266</v>
      </c>
      <c r="H40" s="392">
        <v>3415</v>
      </c>
      <c r="J40" s="380" t="s">
        <v>183</v>
      </c>
      <c r="K40" s="371">
        <v>5131</v>
      </c>
    </row>
    <row r="41" s="164" customFormat="true" spans="1:11">
      <c r="A41" s="380" t="s">
        <v>184</v>
      </c>
      <c r="B41" s="370">
        <v>772</v>
      </c>
      <c r="C41" s="371">
        <v>60</v>
      </c>
      <c r="D41" s="371">
        <v>832</v>
      </c>
      <c r="E41" s="392">
        <v>8</v>
      </c>
      <c r="F41" s="392">
        <v>0.2584</v>
      </c>
      <c r="G41" s="392">
        <v>1672.2584</v>
      </c>
      <c r="H41" s="392">
        <v>1672</v>
      </c>
      <c r="J41" s="380" t="s">
        <v>184</v>
      </c>
      <c r="K41" s="371">
        <v>2512</v>
      </c>
    </row>
    <row r="42" s="164" customFormat="true" spans="1:11">
      <c r="A42" s="380" t="s">
        <v>185</v>
      </c>
      <c r="B42" s="370">
        <v>991</v>
      </c>
      <c r="C42" s="371">
        <v>77</v>
      </c>
      <c r="D42" s="371">
        <v>1068</v>
      </c>
      <c r="E42" s="392">
        <v>11</v>
      </c>
      <c r="F42" s="392">
        <v>0.1214</v>
      </c>
      <c r="G42" s="392">
        <v>2147.1214</v>
      </c>
      <c r="H42" s="392">
        <v>2147</v>
      </c>
      <c r="J42" s="380" t="s">
        <v>185</v>
      </c>
      <c r="K42" s="371">
        <v>3225</v>
      </c>
    </row>
    <row r="43" s="358" customFormat="true" ht="22" customHeight="true" spans="1:11">
      <c r="A43" s="377" t="s">
        <v>186</v>
      </c>
      <c r="B43" s="378">
        <v>8156</v>
      </c>
      <c r="C43" s="368">
        <v>634</v>
      </c>
      <c r="D43" s="372">
        <v>8790</v>
      </c>
      <c r="E43" s="368">
        <v>88</v>
      </c>
      <c r="F43" s="378">
        <v>22.3789</v>
      </c>
      <c r="G43" s="372">
        <v>17690.3789</v>
      </c>
      <c r="H43" s="372">
        <v>17690</v>
      </c>
      <c r="J43" s="377" t="s">
        <v>186</v>
      </c>
      <c r="K43" s="368">
        <v>21043</v>
      </c>
    </row>
    <row r="44" s="164" customFormat="true" spans="1:11">
      <c r="A44" s="379" t="s">
        <v>187</v>
      </c>
      <c r="B44" s="370">
        <v>243</v>
      </c>
      <c r="C44" s="371">
        <v>19</v>
      </c>
      <c r="D44" s="371">
        <v>262</v>
      </c>
      <c r="E44" s="392">
        <v>3</v>
      </c>
      <c r="F44" s="392">
        <v>0.4668</v>
      </c>
      <c r="G44" s="392">
        <v>527.4668</v>
      </c>
      <c r="H44" s="392">
        <v>527</v>
      </c>
      <c r="J44" s="379" t="s">
        <v>187</v>
      </c>
      <c r="K44" s="371">
        <v>921</v>
      </c>
    </row>
    <row r="45" s="164" customFormat="true" spans="1:11">
      <c r="A45" s="379" t="s">
        <v>188</v>
      </c>
      <c r="B45" s="370">
        <v>1083</v>
      </c>
      <c r="C45" s="371">
        <v>84</v>
      </c>
      <c r="D45" s="371">
        <v>1167</v>
      </c>
      <c r="E45" s="392">
        <v>12</v>
      </c>
      <c r="F45" s="392">
        <v>2.5659</v>
      </c>
      <c r="G45" s="392">
        <v>2348.5659</v>
      </c>
      <c r="H45" s="392">
        <v>2349</v>
      </c>
      <c r="J45" s="371"/>
      <c r="K45" s="371"/>
    </row>
    <row r="46" s="164" customFormat="true" spans="1:11">
      <c r="A46" s="379" t="s">
        <v>189</v>
      </c>
      <c r="B46" s="370">
        <v>559</v>
      </c>
      <c r="C46" s="371">
        <v>43</v>
      </c>
      <c r="D46" s="371">
        <v>602</v>
      </c>
      <c r="E46" s="392">
        <v>6</v>
      </c>
      <c r="F46" s="392">
        <v>0.8291</v>
      </c>
      <c r="G46" s="392">
        <v>1210.8291</v>
      </c>
      <c r="H46" s="392">
        <v>1211</v>
      </c>
      <c r="J46" s="371"/>
      <c r="K46" s="371"/>
    </row>
    <row r="47" s="164" customFormat="true" spans="1:11">
      <c r="A47" s="370" t="s">
        <v>190</v>
      </c>
      <c r="B47" s="370">
        <v>3220</v>
      </c>
      <c r="C47" s="371">
        <v>250</v>
      </c>
      <c r="D47" s="371">
        <v>3470</v>
      </c>
      <c r="E47" s="392">
        <v>34</v>
      </c>
      <c r="F47" s="392">
        <v>10.3995</v>
      </c>
      <c r="G47" s="392">
        <v>6984.3995</v>
      </c>
      <c r="H47" s="392">
        <v>6984</v>
      </c>
      <c r="J47" s="370" t="s">
        <v>190</v>
      </c>
      <c r="K47" s="371">
        <v>10337</v>
      </c>
    </row>
    <row r="48" s="164" customFormat="true" spans="1:11">
      <c r="A48" s="370" t="s">
        <v>191</v>
      </c>
      <c r="B48" s="370">
        <v>1474</v>
      </c>
      <c r="C48" s="371">
        <v>115</v>
      </c>
      <c r="D48" s="371">
        <v>1589</v>
      </c>
      <c r="E48" s="392">
        <v>16</v>
      </c>
      <c r="F48" s="392">
        <v>5.5364</v>
      </c>
      <c r="G48" s="392">
        <v>3199.5364</v>
      </c>
      <c r="H48" s="392">
        <v>3200</v>
      </c>
      <c r="J48" s="370" t="s">
        <v>191</v>
      </c>
      <c r="K48" s="371">
        <v>4726</v>
      </c>
    </row>
    <row r="49" s="356" customFormat="true" spans="1:11">
      <c r="A49" s="381" t="s">
        <v>192</v>
      </c>
      <c r="B49" s="382">
        <v>1577</v>
      </c>
      <c r="C49" s="383">
        <v>123</v>
      </c>
      <c r="D49" s="371">
        <v>1700</v>
      </c>
      <c r="E49" s="383">
        <v>17</v>
      </c>
      <c r="F49" s="383">
        <v>2.5812</v>
      </c>
      <c r="G49" s="365">
        <v>3419.5812</v>
      </c>
      <c r="H49" s="365">
        <v>3420</v>
      </c>
      <c r="J49" s="381" t="s">
        <v>192</v>
      </c>
      <c r="K49" s="383">
        <v>5059</v>
      </c>
    </row>
    <row r="50" s="357" customFormat="true" ht="22" customHeight="true" spans="1:11">
      <c r="A50" s="377" t="s">
        <v>193</v>
      </c>
      <c r="B50" s="378">
        <v>10466</v>
      </c>
      <c r="C50" s="368">
        <v>813</v>
      </c>
      <c r="D50" s="372">
        <v>11279</v>
      </c>
      <c r="E50" s="368">
        <v>112</v>
      </c>
      <c r="F50" s="368"/>
      <c r="G50" s="372">
        <v>22670</v>
      </c>
      <c r="H50" s="372">
        <v>22670</v>
      </c>
      <c r="J50" s="377" t="s">
        <v>193</v>
      </c>
      <c r="K50" s="368">
        <v>25813</v>
      </c>
    </row>
    <row r="51" s="164" customFormat="true" spans="1:11">
      <c r="A51" s="380" t="s">
        <v>194</v>
      </c>
      <c r="B51" s="370">
        <v>24</v>
      </c>
      <c r="C51" s="371">
        <v>2</v>
      </c>
      <c r="D51" s="371">
        <v>26</v>
      </c>
      <c r="E51" s="392"/>
      <c r="F51" s="392"/>
      <c r="G51" s="392">
        <v>52</v>
      </c>
      <c r="H51" s="392">
        <v>52</v>
      </c>
      <c r="J51" s="380" t="s">
        <v>194</v>
      </c>
      <c r="K51" s="375">
        <v>275</v>
      </c>
    </row>
    <row r="52" s="164" customFormat="true" spans="1:11">
      <c r="A52" s="380" t="s">
        <v>195</v>
      </c>
      <c r="B52" s="370">
        <v>238</v>
      </c>
      <c r="C52" s="371">
        <v>19</v>
      </c>
      <c r="D52" s="371">
        <v>257</v>
      </c>
      <c r="E52" s="392">
        <v>3</v>
      </c>
      <c r="F52" s="392"/>
      <c r="G52" s="392">
        <v>517</v>
      </c>
      <c r="H52" s="392">
        <v>517</v>
      </c>
      <c r="J52" s="400"/>
      <c r="K52" s="371"/>
    </row>
    <row r="53" s="164" customFormat="true" spans="1:11">
      <c r="A53" s="380" t="s">
        <v>196</v>
      </c>
      <c r="B53" s="370">
        <v>159</v>
      </c>
      <c r="C53" s="371">
        <v>12</v>
      </c>
      <c r="D53" s="371">
        <v>171</v>
      </c>
      <c r="E53" s="392">
        <v>2</v>
      </c>
      <c r="F53" s="392"/>
      <c r="G53" s="392">
        <v>344</v>
      </c>
      <c r="H53" s="392">
        <v>344</v>
      </c>
      <c r="J53" s="400"/>
      <c r="K53" s="371"/>
    </row>
    <row r="54" s="164" customFormat="true" spans="1:11">
      <c r="A54" s="380" t="s">
        <v>197</v>
      </c>
      <c r="B54" s="370">
        <v>1040</v>
      </c>
      <c r="C54" s="371">
        <v>81</v>
      </c>
      <c r="D54" s="371">
        <v>1121</v>
      </c>
      <c r="E54" s="392">
        <v>11</v>
      </c>
      <c r="F54" s="392"/>
      <c r="G54" s="392">
        <v>2253</v>
      </c>
      <c r="H54" s="392">
        <v>2253</v>
      </c>
      <c r="J54" s="400"/>
      <c r="K54" s="371"/>
    </row>
    <row r="55" s="164" customFormat="true" spans="1:11">
      <c r="A55" s="380" t="s">
        <v>198</v>
      </c>
      <c r="B55" s="370">
        <v>1057</v>
      </c>
      <c r="C55" s="371">
        <v>82</v>
      </c>
      <c r="D55" s="371">
        <v>1139</v>
      </c>
      <c r="E55" s="392">
        <v>11</v>
      </c>
      <c r="F55" s="392"/>
      <c r="G55" s="392">
        <v>2289</v>
      </c>
      <c r="H55" s="392">
        <v>2289</v>
      </c>
      <c r="J55" s="400"/>
      <c r="K55" s="371"/>
    </row>
    <row r="56" s="164" customFormat="true" spans="1:11">
      <c r="A56" s="384" t="s">
        <v>199</v>
      </c>
      <c r="B56" s="385">
        <v>1614</v>
      </c>
      <c r="C56" s="365">
        <v>125</v>
      </c>
      <c r="D56" s="371">
        <v>1739</v>
      </c>
      <c r="E56" s="365">
        <v>17</v>
      </c>
      <c r="F56" s="365"/>
      <c r="G56" s="365">
        <v>3495</v>
      </c>
      <c r="H56" s="365">
        <v>3495</v>
      </c>
      <c r="J56" s="405" t="s">
        <v>200</v>
      </c>
      <c r="K56" s="365">
        <v>5187</v>
      </c>
    </row>
    <row r="57" s="164" customFormat="true" spans="1:11">
      <c r="A57" s="384" t="s">
        <v>201</v>
      </c>
      <c r="B57" s="385">
        <v>1648</v>
      </c>
      <c r="C57" s="365">
        <v>128</v>
      </c>
      <c r="D57" s="371">
        <v>1776</v>
      </c>
      <c r="E57" s="365">
        <v>18</v>
      </c>
      <c r="F57" s="365"/>
      <c r="G57" s="365">
        <v>3570</v>
      </c>
      <c r="H57" s="365">
        <v>3570</v>
      </c>
      <c r="J57" s="405" t="s">
        <v>202</v>
      </c>
      <c r="K57" s="365">
        <v>5294</v>
      </c>
    </row>
    <row r="58" s="164" customFormat="true" spans="1:11">
      <c r="A58" s="384" t="s">
        <v>203</v>
      </c>
      <c r="B58" s="385">
        <v>3282</v>
      </c>
      <c r="C58" s="365">
        <v>255</v>
      </c>
      <c r="D58" s="371">
        <v>3537</v>
      </c>
      <c r="E58" s="365">
        <v>35</v>
      </c>
      <c r="F58" s="365"/>
      <c r="G58" s="365">
        <v>7109</v>
      </c>
      <c r="H58" s="365">
        <v>7109</v>
      </c>
      <c r="J58" s="405" t="s">
        <v>204</v>
      </c>
      <c r="K58" s="365">
        <v>10549</v>
      </c>
    </row>
    <row r="59" s="164" customFormat="true" spans="1:11">
      <c r="A59" s="386" t="s">
        <v>205</v>
      </c>
      <c r="B59" s="385">
        <v>1404</v>
      </c>
      <c r="C59" s="365">
        <v>109</v>
      </c>
      <c r="D59" s="371">
        <v>1513</v>
      </c>
      <c r="E59" s="365">
        <v>15</v>
      </c>
      <c r="F59" s="365"/>
      <c r="G59" s="365">
        <v>3041</v>
      </c>
      <c r="H59" s="365">
        <v>3041</v>
      </c>
      <c r="J59" s="406" t="s">
        <v>206</v>
      </c>
      <c r="K59" s="365">
        <v>4508</v>
      </c>
    </row>
    <row r="60" s="164" customFormat="true" spans="1:11">
      <c r="A60" s="387" t="s">
        <v>207</v>
      </c>
      <c r="B60" s="388">
        <v>12682</v>
      </c>
      <c r="C60" s="372">
        <v>985</v>
      </c>
      <c r="D60" s="372">
        <v>13667</v>
      </c>
      <c r="E60" s="372">
        <v>134</v>
      </c>
      <c r="F60" s="388">
        <v>16.1775</v>
      </c>
      <c r="G60" s="372">
        <v>27484.1775</v>
      </c>
      <c r="H60" s="372">
        <v>27484</v>
      </c>
      <c r="J60" s="407" t="s">
        <v>208</v>
      </c>
      <c r="K60" s="372">
        <v>40857</v>
      </c>
    </row>
    <row r="61" s="164" customFormat="true" spans="1:11">
      <c r="A61" s="380" t="s">
        <v>209</v>
      </c>
      <c r="B61" s="370">
        <v>110</v>
      </c>
      <c r="C61" s="371">
        <v>8</v>
      </c>
      <c r="D61" s="371">
        <v>118</v>
      </c>
      <c r="E61" s="392">
        <v>1</v>
      </c>
      <c r="F61" s="392">
        <v>0</v>
      </c>
      <c r="G61" s="392">
        <v>237</v>
      </c>
      <c r="H61" s="392">
        <v>237</v>
      </c>
      <c r="J61" s="408" t="s">
        <v>209</v>
      </c>
      <c r="K61" s="371">
        <v>354</v>
      </c>
    </row>
    <row r="62" s="164" customFormat="true" spans="1:11">
      <c r="A62" s="389" t="s">
        <v>210</v>
      </c>
      <c r="B62" s="370">
        <v>1205</v>
      </c>
      <c r="C62" s="371">
        <v>94</v>
      </c>
      <c r="D62" s="371">
        <v>1299</v>
      </c>
      <c r="E62" s="392">
        <v>13</v>
      </c>
      <c r="F62" s="392">
        <v>1.7683</v>
      </c>
      <c r="G62" s="392">
        <v>2612.7683</v>
      </c>
      <c r="H62" s="392">
        <v>2613</v>
      </c>
      <c r="J62" s="409" t="s">
        <v>210</v>
      </c>
      <c r="K62" s="371">
        <v>3896</v>
      </c>
    </row>
    <row r="63" s="164" customFormat="true" spans="1:11">
      <c r="A63" s="380" t="s">
        <v>211</v>
      </c>
      <c r="B63" s="370">
        <v>401</v>
      </c>
      <c r="C63" s="371">
        <v>31</v>
      </c>
      <c r="D63" s="371">
        <v>432</v>
      </c>
      <c r="E63" s="392">
        <v>4</v>
      </c>
      <c r="F63" s="392">
        <v>0.238</v>
      </c>
      <c r="G63" s="392">
        <v>868.238</v>
      </c>
      <c r="H63" s="392">
        <v>868</v>
      </c>
      <c r="J63" s="408" t="s">
        <v>211</v>
      </c>
      <c r="K63" s="371">
        <v>1295</v>
      </c>
    </row>
    <row r="64" s="164" customFormat="true" spans="1:11">
      <c r="A64" s="380" t="s">
        <v>212</v>
      </c>
      <c r="B64" s="370">
        <v>592</v>
      </c>
      <c r="C64" s="371">
        <v>46</v>
      </c>
      <c r="D64" s="371">
        <v>638</v>
      </c>
      <c r="E64" s="392">
        <v>6</v>
      </c>
      <c r="F64" s="392">
        <v>1.0676</v>
      </c>
      <c r="G64" s="392">
        <v>1283.0676</v>
      </c>
      <c r="H64" s="392">
        <v>1283</v>
      </c>
      <c r="J64" s="408" t="s">
        <v>212</v>
      </c>
      <c r="K64" s="371">
        <v>1914</v>
      </c>
    </row>
    <row r="65" s="164" customFormat="true" spans="1:11">
      <c r="A65" s="380" t="s">
        <v>213</v>
      </c>
      <c r="B65" s="370">
        <v>1554</v>
      </c>
      <c r="C65" s="371">
        <v>121</v>
      </c>
      <c r="D65" s="371">
        <v>1675</v>
      </c>
      <c r="E65" s="392">
        <v>16</v>
      </c>
      <c r="F65" s="392">
        <v>1.1144</v>
      </c>
      <c r="G65" s="392">
        <v>3367.1144</v>
      </c>
      <c r="H65" s="392">
        <v>3367</v>
      </c>
      <c r="J65" s="408" t="s">
        <v>213</v>
      </c>
      <c r="K65" s="371">
        <v>5008</v>
      </c>
    </row>
    <row r="66" s="164" customFormat="true" spans="1:11">
      <c r="A66" s="380" t="s">
        <v>214</v>
      </c>
      <c r="B66" s="370">
        <v>4462</v>
      </c>
      <c r="C66" s="371">
        <v>347</v>
      </c>
      <c r="D66" s="371">
        <v>4809</v>
      </c>
      <c r="E66" s="392">
        <v>47</v>
      </c>
      <c r="F66" s="392">
        <v>2.9361</v>
      </c>
      <c r="G66" s="392">
        <v>9667.9361</v>
      </c>
      <c r="H66" s="392">
        <v>9668</v>
      </c>
      <c r="J66" s="408" t="s">
        <v>214</v>
      </c>
      <c r="K66" s="371">
        <v>14357</v>
      </c>
    </row>
    <row r="67" s="164" customFormat="true" spans="1:11">
      <c r="A67" s="380" t="s">
        <v>215</v>
      </c>
      <c r="B67" s="370">
        <v>4119</v>
      </c>
      <c r="C67" s="371">
        <v>320</v>
      </c>
      <c r="D67" s="371">
        <v>4439</v>
      </c>
      <c r="E67" s="392">
        <v>44</v>
      </c>
      <c r="F67" s="392">
        <v>8.6493</v>
      </c>
      <c r="G67" s="392">
        <v>8930.6493</v>
      </c>
      <c r="H67" s="392">
        <v>8931</v>
      </c>
      <c r="J67" s="408" t="s">
        <v>215</v>
      </c>
      <c r="K67" s="371">
        <v>13261</v>
      </c>
    </row>
    <row r="68" s="164" customFormat="true" spans="1:11">
      <c r="A68" s="384" t="s">
        <v>216</v>
      </c>
      <c r="B68" s="385">
        <v>239</v>
      </c>
      <c r="C68" s="365">
        <v>18</v>
      </c>
      <c r="D68" s="371">
        <v>257</v>
      </c>
      <c r="E68" s="365">
        <v>3</v>
      </c>
      <c r="F68" s="365">
        <v>0.4038</v>
      </c>
      <c r="G68" s="365">
        <v>517.4038</v>
      </c>
      <c r="H68" s="365">
        <v>517</v>
      </c>
      <c r="J68" s="405" t="s">
        <v>217</v>
      </c>
      <c r="K68" s="365">
        <v>772</v>
      </c>
    </row>
    <row r="69" s="164" customFormat="true" spans="1:11">
      <c r="A69" s="387" t="s">
        <v>218</v>
      </c>
      <c r="B69" s="388">
        <v>7970</v>
      </c>
      <c r="C69" s="372">
        <v>618</v>
      </c>
      <c r="D69" s="372">
        <v>8588</v>
      </c>
      <c r="E69" s="372">
        <v>84</v>
      </c>
      <c r="F69" s="388">
        <v>21.1133</v>
      </c>
      <c r="G69" s="372">
        <v>17281.1133</v>
      </c>
      <c r="H69" s="372">
        <v>17281</v>
      </c>
      <c r="J69" s="407" t="s">
        <v>219</v>
      </c>
      <c r="K69" s="372">
        <v>25858</v>
      </c>
    </row>
    <row r="70" s="164" customFormat="true" spans="1:11">
      <c r="A70" s="380" t="s">
        <v>220</v>
      </c>
      <c r="B70" s="370">
        <v>60</v>
      </c>
      <c r="C70" s="371">
        <v>5</v>
      </c>
      <c r="D70" s="371">
        <v>65</v>
      </c>
      <c r="E70" s="392">
        <v>1</v>
      </c>
      <c r="F70" s="392">
        <v>0</v>
      </c>
      <c r="G70" s="392">
        <v>131</v>
      </c>
      <c r="H70" s="392">
        <v>131</v>
      </c>
      <c r="J70" s="408" t="s">
        <v>220</v>
      </c>
      <c r="K70" s="371">
        <v>194</v>
      </c>
    </row>
    <row r="71" s="164" customFormat="true" spans="1:11">
      <c r="A71" s="380" t="s">
        <v>221</v>
      </c>
      <c r="B71" s="370">
        <v>1060</v>
      </c>
      <c r="C71" s="371">
        <v>82</v>
      </c>
      <c r="D71" s="371">
        <v>1142</v>
      </c>
      <c r="E71" s="392">
        <v>11</v>
      </c>
      <c r="F71" s="392">
        <v>3.8348</v>
      </c>
      <c r="G71" s="392">
        <v>2298.8348</v>
      </c>
      <c r="H71" s="392">
        <v>2299</v>
      </c>
      <c r="J71" s="408" t="s">
        <v>221</v>
      </c>
      <c r="K71" s="371">
        <v>3439</v>
      </c>
    </row>
    <row r="72" s="164" customFormat="true" spans="1:11">
      <c r="A72" s="380" t="s">
        <v>222</v>
      </c>
      <c r="B72" s="370">
        <v>591</v>
      </c>
      <c r="C72" s="371">
        <v>46</v>
      </c>
      <c r="D72" s="371">
        <v>637</v>
      </c>
      <c r="E72" s="392">
        <v>6</v>
      </c>
      <c r="F72" s="392">
        <v>0.9354</v>
      </c>
      <c r="G72" s="392">
        <v>1280.9354</v>
      </c>
      <c r="H72" s="392">
        <v>1281</v>
      </c>
      <c r="J72" s="408" t="s">
        <v>222</v>
      </c>
      <c r="K72" s="371">
        <v>1906</v>
      </c>
    </row>
    <row r="73" s="164" customFormat="true" spans="1:11">
      <c r="A73" s="380" t="s">
        <v>223</v>
      </c>
      <c r="B73" s="370">
        <v>859</v>
      </c>
      <c r="C73" s="371">
        <v>67</v>
      </c>
      <c r="D73" s="371">
        <v>926</v>
      </c>
      <c r="E73" s="392">
        <v>9</v>
      </c>
      <c r="F73" s="392">
        <v>1.311</v>
      </c>
      <c r="G73" s="392">
        <v>1862.311</v>
      </c>
      <c r="H73" s="392">
        <v>1862</v>
      </c>
      <c r="J73" s="408" t="s">
        <v>223</v>
      </c>
      <c r="K73" s="371">
        <v>2788</v>
      </c>
    </row>
    <row r="74" s="164" customFormat="true" spans="1:11">
      <c r="A74" s="380" t="s">
        <v>224</v>
      </c>
      <c r="B74" s="370">
        <v>573</v>
      </c>
      <c r="C74" s="371">
        <v>44</v>
      </c>
      <c r="D74" s="371">
        <v>617</v>
      </c>
      <c r="E74" s="392">
        <v>6</v>
      </c>
      <c r="F74" s="392">
        <v>2.0293</v>
      </c>
      <c r="G74" s="392">
        <v>1242.0293</v>
      </c>
      <c r="H74" s="392">
        <v>1242</v>
      </c>
      <c r="J74" s="408" t="s">
        <v>224</v>
      </c>
      <c r="K74" s="371">
        <v>1862</v>
      </c>
    </row>
    <row r="75" s="164" customFormat="true" spans="1:11">
      <c r="A75" s="380" t="s">
        <v>225</v>
      </c>
      <c r="B75" s="370">
        <v>230</v>
      </c>
      <c r="C75" s="371">
        <v>18</v>
      </c>
      <c r="D75" s="371">
        <v>248</v>
      </c>
      <c r="E75" s="392">
        <v>2</v>
      </c>
      <c r="F75" s="392">
        <v>0.3115</v>
      </c>
      <c r="G75" s="392">
        <v>498.3115</v>
      </c>
      <c r="H75" s="392">
        <v>498</v>
      </c>
      <c r="J75" s="408" t="s">
        <v>225</v>
      </c>
      <c r="K75" s="371">
        <v>745</v>
      </c>
    </row>
    <row r="76" s="164" customFormat="true" spans="1:11">
      <c r="A76" s="380" t="s">
        <v>226</v>
      </c>
      <c r="B76" s="370">
        <v>262</v>
      </c>
      <c r="C76" s="371">
        <v>20</v>
      </c>
      <c r="D76" s="371">
        <v>282</v>
      </c>
      <c r="E76" s="392">
        <v>3</v>
      </c>
      <c r="F76" s="392">
        <v>0.7908</v>
      </c>
      <c r="G76" s="392">
        <v>567.7908</v>
      </c>
      <c r="H76" s="392">
        <v>568</v>
      </c>
      <c r="J76" s="408" t="s">
        <v>226</v>
      </c>
      <c r="K76" s="371">
        <v>852</v>
      </c>
    </row>
    <row r="77" s="164" customFormat="true" spans="1:11">
      <c r="A77" s="410" t="s">
        <v>227</v>
      </c>
      <c r="B77" s="385">
        <v>1448</v>
      </c>
      <c r="C77" s="365">
        <v>112</v>
      </c>
      <c r="D77" s="371">
        <v>1560</v>
      </c>
      <c r="E77" s="365">
        <v>15</v>
      </c>
      <c r="F77" s="365">
        <v>1.595</v>
      </c>
      <c r="G77" s="365">
        <v>3136.595</v>
      </c>
      <c r="H77" s="365">
        <v>3137</v>
      </c>
      <c r="J77" s="415" t="s">
        <v>227</v>
      </c>
      <c r="K77" s="365">
        <v>4703</v>
      </c>
    </row>
    <row r="78" s="164" customFormat="true" spans="1:11">
      <c r="A78" s="410" t="s">
        <v>228</v>
      </c>
      <c r="B78" s="385">
        <v>1590</v>
      </c>
      <c r="C78" s="365">
        <v>123</v>
      </c>
      <c r="D78" s="371">
        <v>1713</v>
      </c>
      <c r="E78" s="365">
        <v>17</v>
      </c>
      <c r="F78" s="365">
        <v>3.5255</v>
      </c>
      <c r="G78" s="365">
        <v>3446.5255</v>
      </c>
      <c r="H78" s="365">
        <v>3447</v>
      </c>
      <c r="J78" s="415" t="s">
        <v>228</v>
      </c>
      <c r="K78" s="365">
        <v>5163</v>
      </c>
    </row>
    <row r="79" s="164" customFormat="true" spans="1:11">
      <c r="A79" s="386" t="s">
        <v>229</v>
      </c>
      <c r="B79" s="385">
        <v>630</v>
      </c>
      <c r="C79" s="365">
        <v>49</v>
      </c>
      <c r="D79" s="371">
        <v>679</v>
      </c>
      <c r="E79" s="365">
        <v>7</v>
      </c>
      <c r="F79" s="365">
        <v>2.9389</v>
      </c>
      <c r="G79" s="365">
        <v>1367.9389</v>
      </c>
      <c r="H79" s="365">
        <v>1368</v>
      </c>
      <c r="J79" s="416" t="s">
        <v>229</v>
      </c>
      <c r="K79" s="365">
        <v>2043</v>
      </c>
    </row>
    <row r="80" s="164" customFormat="true" spans="1:11">
      <c r="A80" s="386" t="s">
        <v>230</v>
      </c>
      <c r="B80" s="385">
        <v>667</v>
      </c>
      <c r="C80" s="365">
        <v>52</v>
      </c>
      <c r="D80" s="371">
        <v>719</v>
      </c>
      <c r="E80" s="365">
        <v>7</v>
      </c>
      <c r="F80" s="365">
        <v>3.8411</v>
      </c>
      <c r="G80" s="365">
        <v>1448.8411</v>
      </c>
      <c r="H80" s="365">
        <v>1449</v>
      </c>
      <c r="J80" s="416" t="s">
        <v>230</v>
      </c>
      <c r="K80" s="365">
        <v>2163</v>
      </c>
    </row>
    <row r="81" s="164" customFormat="true" spans="1:11">
      <c r="A81" s="387" t="s">
        <v>231</v>
      </c>
      <c r="B81" s="388">
        <v>12112</v>
      </c>
      <c r="C81" s="372">
        <v>941</v>
      </c>
      <c r="D81" s="372">
        <v>13053</v>
      </c>
      <c r="E81" s="372">
        <v>130</v>
      </c>
      <c r="F81" s="388">
        <v>40.5941</v>
      </c>
      <c r="G81" s="372">
        <v>26276.5941</v>
      </c>
      <c r="H81" s="372">
        <v>26277</v>
      </c>
      <c r="J81" s="417" t="s">
        <v>232</v>
      </c>
      <c r="K81" s="372">
        <v>39437</v>
      </c>
    </row>
    <row r="82" s="164" customFormat="true" spans="1:11">
      <c r="A82" s="380" t="s">
        <v>233</v>
      </c>
      <c r="B82" s="370">
        <v>264</v>
      </c>
      <c r="C82" s="371">
        <v>20</v>
      </c>
      <c r="D82" s="371">
        <v>284</v>
      </c>
      <c r="E82" s="392">
        <v>3</v>
      </c>
      <c r="F82" s="392">
        <v>1.7782</v>
      </c>
      <c r="G82" s="392">
        <v>572.7782</v>
      </c>
      <c r="H82" s="392">
        <v>573</v>
      </c>
      <c r="J82" s="408" t="s">
        <v>233</v>
      </c>
      <c r="K82" s="371">
        <v>853</v>
      </c>
    </row>
    <row r="83" s="164" customFormat="true" spans="1:11">
      <c r="A83" s="380" t="s">
        <v>234</v>
      </c>
      <c r="B83" s="370">
        <v>538</v>
      </c>
      <c r="C83" s="371">
        <v>42</v>
      </c>
      <c r="D83" s="371">
        <v>580</v>
      </c>
      <c r="E83" s="392">
        <v>6</v>
      </c>
      <c r="F83" s="392">
        <v>0.4416</v>
      </c>
      <c r="G83" s="392">
        <v>1166.4416</v>
      </c>
      <c r="H83" s="392">
        <v>1166</v>
      </c>
      <c r="J83" s="408" t="s">
        <v>234</v>
      </c>
      <c r="K83" s="371">
        <v>1744</v>
      </c>
    </row>
    <row r="84" s="164" customFormat="true" spans="1:11">
      <c r="A84" s="380" t="s">
        <v>235</v>
      </c>
      <c r="B84" s="370">
        <v>2835</v>
      </c>
      <c r="C84" s="371">
        <v>220</v>
      </c>
      <c r="D84" s="371">
        <v>3055</v>
      </c>
      <c r="E84" s="392">
        <v>30</v>
      </c>
      <c r="F84" s="392">
        <v>10.7086</v>
      </c>
      <c r="G84" s="392">
        <v>6150.7086</v>
      </c>
      <c r="H84" s="392">
        <v>6151</v>
      </c>
      <c r="J84" s="408" t="s">
        <v>235</v>
      </c>
      <c r="K84" s="371">
        <v>9207</v>
      </c>
    </row>
    <row r="85" s="164" customFormat="true" spans="1:11">
      <c r="A85" s="380" t="s">
        <v>236</v>
      </c>
      <c r="B85" s="370">
        <v>1837</v>
      </c>
      <c r="C85" s="371">
        <v>143</v>
      </c>
      <c r="D85" s="371">
        <v>1980</v>
      </c>
      <c r="E85" s="392">
        <v>20</v>
      </c>
      <c r="F85" s="392">
        <v>6.9793</v>
      </c>
      <c r="G85" s="392">
        <v>3986.9793</v>
      </c>
      <c r="H85" s="392">
        <v>3987</v>
      </c>
      <c r="J85" s="408" t="s">
        <v>236</v>
      </c>
      <c r="K85" s="371">
        <v>5987</v>
      </c>
    </row>
    <row r="86" s="164" customFormat="true" spans="1:11">
      <c r="A86" s="384" t="s">
        <v>28</v>
      </c>
      <c r="B86" s="385">
        <v>1612</v>
      </c>
      <c r="C86" s="365">
        <v>125</v>
      </c>
      <c r="D86" s="371">
        <v>1737</v>
      </c>
      <c r="E86" s="365">
        <v>17</v>
      </c>
      <c r="F86" s="365">
        <v>7.4894</v>
      </c>
      <c r="G86" s="365">
        <v>3498.4894</v>
      </c>
      <c r="H86" s="365">
        <v>3498</v>
      </c>
      <c r="J86" s="405" t="s">
        <v>237</v>
      </c>
      <c r="K86" s="365">
        <v>5257</v>
      </c>
    </row>
    <row r="87" s="164" customFormat="true" spans="1:11">
      <c r="A87" s="386" t="s">
        <v>238</v>
      </c>
      <c r="B87" s="385">
        <v>3047</v>
      </c>
      <c r="C87" s="365">
        <v>237</v>
      </c>
      <c r="D87" s="371">
        <v>3284</v>
      </c>
      <c r="E87" s="365">
        <v>33</v>
      </c>
      <c r="F87" s="365">
        <v>5.3453</v>
      </c>
      <c r="G87" s="365">
        <v>6606.3453</v>
      </c>
      <c r="H87" s="365">
        <v>6606</v>
      </c>
      <c r="J87" s="406" t="s">
        <v>239</v>
      </c>
      <c r="K87" s="365">
        <v>9935</v>
      </c>
    </row>
    <row r="88" s="164" customFormat="true" spans="1:11">
      <c r="A88" s="386" t="s">
        <v>27</v>
      </c>
      <c r="B88" s="385">
        <v>1979</v>
      </c>
      <c r="C88" s="365">
        <v>154</v>
      </c>
      <c r="D88" s="371">
        <v>2133</v>
      </c>
      <c r="E88" s="365">
        <v>21</v>
      </c>
      <c r="F88" s="365">
        <v>7.8517</v>
      </c>
      <c r="G88" s="365">
        <v>4294.8517</v>
      </c>
      <c r="H88" s="365">
        <v>4295</v>
      </c>
      <c r="J88" s="406" t="s">
        <v>240</v>
      </c>
      <c r="K88" s="365">
        <v>6454</v>
      </c>
    </row>
    <row r="89" s="164" customFormat="true" spans="1:11">
      <c r="A89" s="387" t="s">
        <v>241</v>
      </c>
      <c r="B89" s="388">
        <v>16807</v>
      </c>
      <c r="C89" s="372">
        <v>1306</v>
      </c>
      <c r="D89" s="372">
        <v>18113</v>
      </c>
      <c r="E89" s="372">
        <v>179</v>
      </c>
      <c r="F89" s="388">
        <v>5.3334</v>
      </c>
      <c r="G89" s="372">
        <v>36410.3334</v>
      </c>
      <c r="H89" s="372">
        <v>36410</v>
      </c>
      <c r="J89" s="418" t="s">
        <v>241</v>
      </c>
      <c r="K89" s="372">
        <v>54598</v>
      </c>
    </row>
    <row r="90" s="164" customFormat="true" spans="1:11">
      <c r="A90" s="380" t="s">
        <v>242</v>
      </c>
      <c r="B90" s="370">
        <v>21</v>
      </c>
      <c r="C90" s="371">
        <v>2</v>
      </c>
      <c r="D90" s="371">
        <v>23</v>
      </c>
      <c r="E90" s="392"/>
      <c r="F90" s="392">
        <v>0</v>
      </c>
      <c r="G90" s="392">
        <v>46</v>
      </c>
      <c r="H90" s="392">
        <v>46</v>
      </c>
      <c r="J90" s="408" t="s">
        <v>242</v>
      </c>
      <c r="K90" s="371">
        <v>69</v>
      </c>
    </row>
    <row r="91" s="164" customFormat="true" spans="1:11">
      <c r="A91" s="411" t="s">
        <v>243</v>
      </c>
      <c r="B91" s="370">
        <v>488</v>
      </c>
      <c r="C91" s="371">
        <v>38</v>
      </c>
      <c r="D91" s="371">
        <v>526</v>
      </c>
      <c r="E91" s="392">
        <v>5</v>
      </c>
      <c r="F91" s="392">
        <v>0.3288</v>
      </c>
      <c r="G91" s="392">
        <v>1057.3288</v>
      </c>
      <c r="H91" s="392">
        <v>1057</v>
      </c>
      <c r="J91" s="419" t="s">
        <v>243</v>
      </c>
      <c r="K91" s="371">
        <v>1592</v>
      </c>
    </row>
    <row r="92" s="164" customFormat="true" spans="1:11">
      <c r="A92" s="411" t="s">
        <v>244</v>
      </c>
      <c r="B92" s="370">
        <v>1775</v>
      </c>
      <c r="C92" s="371">
        <v>138</v>
      </c>
      <c r="D92" s="371">
        <v>1913</v>
      </c>
      <c r="E92" s="392">
        <v>19</v>
      </c>
      <c r="F92" s="392">
        <v>0.6279</v>
      </c>
      <c r="G92" s="392">
        <v>3845.6279</v>
      </c>
      <c r="H92" s="392">
        <v>3846</v>
      </c>
      <c r="J92" s="419" t="s">
        <v>244</v>
      </c>
      <c r="K92" s="371">
        <v>5745</v>
      </c>
    </row>
    <row r="93" s="164" customFormat="true" spans="1:11">
      <c r="A93" s="411" t="s">
        <v>245</v>
      </c>
      <c r="B93" s="370">
        <v>857</v>
      </c>
      <c r="C93" s="371">
        <v>67</v>
      </c>
      <c r="D93" s="371">
        <v>924</v>
      </c>
      <c r="E93" s="392">
        <v>9</v>
      </c>
      <c r="F93" s="392">
        <v>0.238</v>
      </c>
      <c r="G93" s="392">
        <v>1857.238</v>
      </c>
      <c r="H93" s="392">
        <v>1857</v>
      </c>
      <c r="J93" s="419" t="s">
        <v>245</v>
      </c>
      <c r="K93" s="371">
        <v>2786</v>
      </c>
    </row>
    <row r="94" s="164" customFormat="true" spans="1:11">
      <c r="A94" s="411" t="s">
        <v>246</v>
      </c>
      <c r="B94" s="370">
        <v>634</v>
      </c>
      <c r="C94" s="371">
        <v>49</v>
      </c>
      <c r="D94" s="371">
        <v>683</v>
      </c>
      <c r="E94" s="392">
        <v>7</v>
      </c>
      <c r="F94" s="392">
        <v>0.444</v>
      </c>
      <c r="G94" s="392">
        <v>1373.444</v>
      </c>
      <c r="H94" s="392">
        <v>1373</v>
      </c>
      <c r="J94" s="419" t="s">
        <v>246</v>
      </c>
      <c r="K94" s="371">
        <v>2062</v>
      </c>
    </row>
    <row r="95" s="164" customFormat="true" spans="1:11">
      <c r="A95" s="412" t="s">
        <v>247</v>
      </c>
      <c r="B95" s="385">
        <v>4407</v>
      </c>
      <c r="C95" s="365">
        <v>342</v>
      </c>
      <c r="D95" s="371">
        <v>4749</v>
      </c>
      <c r="E95" s="365">
        <v>47</v>
      </c>
      <c r="F95" s="365">
        <v>1.7887</v>
      </c>
      <c r="G95" s="365">
        <v>9546.7887</v>
      </c>
      <c r="H95" s="365">
        <v>9547</v>
      </c>
      <c r="J95" s="420" t="s">
        <v>248</v>
      </c>
      <c r="K95" s="365">
        <v>14352</v>
      </c>
    </row>
    <row r="96" s="164" customFormat="true" spans="1:11">
      <c r="A96" s="412" t="s">
        <v>249</v>
      </c>
      <c r="B96" s="385">
        <v>2076</v>
      </c>
      <c r="C96" s="365">
        <v>161</v>
      </c>
      <c r="D96" s="371">
        <v>2237</v>
      </c>
      <c r="E96" s="365">
        <v>22</v>
      </c>
      <c r="F96" s="365">
        <v>0.6147</v>
      </c>
      <c r="G96" s="365">
        <v>4496.6147</v>
      </c>
      <c r="H96" s="365">
        <v>4497</v>
      </c>
      <c r="J96" s="420" t="s">
        <v>250</v>
      </c>
      <c r="K96" s="365">
        <v>6707</v>
      </c>
    </row>
    <row r="97" s="164" customFormat="true" spans="1:11">
      <c r="A97" s="386" t="s">
        <v>251</v>
      </c>
      <c r="B97" s="385">
        <v>4592</v>
      </c>
      <c r="C97" s="365">
        <v>357</v>
      </c>
      <c r="D97" s="371">
        <v>4949</v>
      </c>
      <c r="E97" s="365">
        <v>49</v>
      </c>
      <c r="F97" s="365">
        <v>0.3439</v>
      </c>
      <c r="G97" s="365">
        <v>9947.3439</v>
      </c>
      <c r="H97" s="365">
        <v>9947</v>
      </c>
      <c r="J97" s="406" t="s">
        <v>252</v>
      </c>
      <c r="K97" s="365">
        <v>14963</v>
      </c>
    </row>
    <row r="98" s="164" customFormat="true" spans="1:11">
      <c r="A98" s="386" t="s">
        <v>253</v>
      </c>
      <c r="B98" s="385">
        <v>1957</v>
      </c>
      <c r="C98" s="365">
        <v>152</v>
      </c>
      <c r="D98" s="371">
        <v>2109</v>
      </c>
      <c r="E98" s="365">
        <v>21</v>
      </c>
      <c r="F98" s="365">
        <v>0.9474</v>
      </c>
      <c r="G98" s="365">
        <v>4239.9474</v>
      </c>
      <c r="H98" s="365">
        <v>4240</v>
      </c>
      <c r="J98" s="406" t="s">
        <v>254</v>
      </c>
      <c r="K98" s="365">
        <v>6322</v>
      </c>
    </row>
    <row r="99" s="164" customFormat="true" spans="1:11">
      <c r="A99" s="387" t="s">
        <v>255</v>
      </c>
      <c r="B99" s="388">
        <v>14059</v>
      </c>
      <c r="C99" s="372">
        <v>1092</v>
      </c>
      <c r="D99" s="372">
        <v>15151</v>
      </c>
      <c r="E99" s="372">
        <v>24</v>
      </c>
      <c r="F99" s="388">
        <v>10.3962</v>
      </c>
      <c r="G99" s="372">
        <v>30336.3962</v>
      </c>
      <c r="H99" s="372">
        <v>30336</v>
      </c>
      <c r="J99" s="418" t="s">
        <v>255</v>
      </c>
      <c r="K99" s="372">
        <v>45937</v>
      </c>
    </row>
    <row r="100" s="164" customFormat="true" spans="1:11">
      <c r="A100" s="379" t="s">
        <v>256</v>
      </c>
      <c r="B100" s="370">
        <v>489</v>
      </c>
      <c r="C100" s="371">
        <v>38</v>
      </c>
      <c r="D100" s="371">
        <v>527</v>
      </c>
      <c r="E100" s="392"/>
      <c r="F100" s="392">
        <v>2.0782</v>
      </c>
      <c r="G100" s="392">
        <v>1056.0782</v>
      </c>
      <c r="H100" s="392">
        <v>1056</v>
      </c>
      <c r="J100" s="421" t="s">
        <v>256</v>
      </c>
      <c r="K100" s="371">
        <v>1592</v>
      </c>
    </row>
    <row r="101" s="164" customFormat="true" spans="1:11">
      <c r="A101" s="379" t="s">
        <v>257</v>
      </c>
      <c r="B101" s="370">
        <v>911</v>
      </c>
      <c r="C101" s="371">
        <v>71</v>
      </c>
      <c r="D101" s="371">
        <v>982</v>
      </c>
      <c r="E101" s="392">
        <v>10</v>
      </c>
      <c r="F101" s="392">
        <v>1.3691</v>
      </c>
      <c r="G101" s="392">
        <v>1975.3691</v>
      </c>
      <c r="H101" s="392">
        <v>1975</v>
      </c>
      <c r="J101" s="421" t="s">
        <v>257</v>
      </c>
      <c r="K101" s="371">
        <v>2978</v>
      </c>
    </row>
    <row r="102" s="164" customFormat="true" spans="1:11">
      <c r="A102" s="413" t="s">
        <v>258</v>
      </c>
      <c r="B102" s="385">
        <v>4446</v>
      </c>
      <c r="C102" s="365">
        <v>345</v>
      </c>
      <c r="D102" s="371">
        <v>4791</v>
      </c>
      <c r="E102" s="365"/>
      <c r="F102" s="365">
        <v>1.494</v>
      </c>
      <c r="G102" s="365">
        <v>9583.494</v>
      </c>
      <c r="H102" s="365">
        <v>9583</v>
      </c>
      <c r="J102" s="422" t="s">
        <v>259</v>
      </c>
      <c r="K102" s="365">
        <v>14528</v>
      </c>
    </row>
    <row r="103" s="164" customFormat="true" spans="1:11">
      <c r="A103" s="413" t="s">
        <v>260</v>
      </c>
      <c r="B103" s="385">
        <v>1328</v>
      </c>
      <c r="C103" s="365">
        <v>103</v>
      </c>
      <c r="D103" s="371">
        <v>1431</v>
      </c>
      <c r="E103" s="365">
        <v>14</v>
      </c>
      <c r="F103" s="365">
        <v>0.5894</v>
      </c>
      <c r="G103" s="365">
        <v>2876.5894</v>
      </c>
      <c r="H103" s="365">
        <v>2877</v>
      </c>
      <c r="J103" s="422" t="s">
        <v>261</v>
      </c>
      <c r="K103" s="365">
        <v>4338</v>
      </c>
    </row>
    <row r="104" s="164" customFormat="true" spans="1:11">
      <c r="A104" s="414" t="s">
        <v>262</v>
      </c>
      <c r="B104" s="385">
        <v>6885</v>
      </c>
      <c r="C104" s="365">
        <v>535</v>
      </c>
      <c r="D104" s="371">
        <v>7420</v>
      </c>
      <c r="E104" s="365"/>
      <c r="F104" s="365">
        <v>4.8655</v>
      </c>
      <c r="G104" s="365">
        <v>14844.8655</v>
      </c>
      <c r="H104" s="365">
        <v>14845</v>
      </c>
      <c r="J104" s="423" t="s">
        <v>263</v>
      </c>
      <c r="K104" s="365">
        <v>22501</v>
      </c>
    </row>
    <row r="105" s="164" customFormat="true" spans="1:11">
      <c r="A105" s="387" t="s">
        <v>264</v>
      </c>
      <c r="B105" s="388">
        <v>10656</v>
      </c>
      <c r="C105" s="372">
        <v>828</v>
      </c>
      <c r="D105" s="372">
        <v>11484</v>
      </c>
      <c r="E105" s="372">
        <v>114</v>
      </c>
      <c r="F105" s="388"/>
      <c r="G105" s="372">
        <v>23082</v>
      </c>
      <c r="H105" s="372">
        <v>23082</v>
      </c>
      <c r="J105" s="418" t="s">
        <v>264</v>
      </c>
      <c r="K105" s="372">
        <v>34548</v>
      </c>
    </row>
    <row r="106" s="164" customFormat="true" spans="1:11">
      <c r="A106" s="379" t="s">
        <v>265</v>
      </c>
      <c r="B106" s="370">
        <v>581</v>
      </c>
      <c r="C106" s="371">
        <v>45</v>
      </c>
      <c r="D106" s="371">
        <v>626</v>
      </c>
      <c r="E106" s="392">
        <v>6</v>
      </c>
      <c r="F106" s="392"/>
      <c r="G106" s="392">
        <v>1258</v>
      </c>
      <c r="H106" s="392">
        <v>1258</v>
      </c>
      <c r="J106" s="421" t="s">
        <v>265</v>
      </c>
      <c r="K106" s="371">
        <v>1880</v>
      </c>
    </row>
    <row r="107" s="164" customFormat="true" spans="1:11">
      <c r="A107" s="379" t="s">
        <v>266</v>
      </c>
      <c r="B107" s="370">
        <v>2201</v>
      </c>
      <c r="C107" s="371">
        <v>171</v>
      </c>
      <c r="D107" s="371">
        <v>2372</v>
      </c>
      <c r="E107" s="392">
        <v>24</v>
      </c>
      <c r="F107" s="392"/>
      <c r="G107" s="392">
        <v>4768</v>
      </c>
      <c r="H107" s="392">
        <v>4768</v>
      </c>
      <c r="J107" s="421" t="s">
        <v>266</v>
      </c>
      <c r="K107" s="371">
        <v>7123</v>
      </c>
    </row>
    <row r="108" s="164" customFormat="true" spans="1:11">
      <c r="A108" s="379" t="s">
        <v>267</v>
      </c>
      <c r="B108" s="370">
        <v>1791</v>
      </c>
      <c r="C108" s="371">
        <v>139</v>
      </c>
      <c r="D108" s="371">
        <v>1930</v>
      </c>
      <c r="E108" s="392">
        <v>19</v>
      </c>
      <c r="F108" s="392"/>
      <c r="G108" s="392">
        <v>3879</v>
      </c>
      <c r="H108" s="392">
        <v>3879</v>
      </c>
      <c r="J108" s="421" t="s">
        <v>267</v>
      </c>
      <c r="K108" s="371">
        <v>5812</v>
      </c>
    </row>
    <row r="109" s="164" customFormat="true" spans="1:11">
      <c r="A109" s="379" t="s">
        <v>268</v>
      </c>
      <c r="B109" s="370">
        <v>1464</v>
      </c>
      <c r="C109" s="371">
        <v>114</v>
      </c>
      <c r="D109" s="371">
        <v>1578</v>
      </c>
      <c r="E109" s="392">
        <v>16</v>
      </c>
      <c r="F109" s="392"/>
      <c r="G109" s="392">
        <v>3172</v>
      </c>
      <c r="H109" s="392">
        <v>3172</v>
      </c>
      <c r="J109" s="421" t="s">
        <v>268</v>
      </c>
      <c r="K109" s="371">
        <v>4746</v>
      </c>
    </row>
    <row r="110" s="164" customFormat="true" spans="1:11">
      <c r="A110" s="386" t="s">
        <v>269</v>
      </c>
      <c r="B110" s="385">
        <v>4619</v>
      </c>
      <c r="C110" s="365">
        <v>359</v>
      </c>
      <c r="D110" s="371">
        <v>4978</v>
      </c>
      <c r="E110" s="365">
        <v>49</v>
      </c>
      <c r="F110" s="365"/>
      <c r="G110" s="365">
        <v>10005</v>
      </c>
      <c r="H110" s="365">
        <v>10005</v>
      </c>
      <c r="J110" s="406" t="s">
        <v>270</v>
      </c>
      <c r="K110" s="365">
        <v>14987</v>
      </c>
    </row>
    <row r="111" s="164" customFormat="true" spans="1:11">
      <c r="A111" s="387" t="s">
        <v>271</v>
      </c>
      <c r="B111" s="388">
        <v>29997</v>
      </c>
      <c r="C111" s="372">
        <v>2331</v>
      </c>
      <c r="D111" s="372">
        <v>32328</v>
      </c>
      <c r="E111" s="372">
        <v>140</v>
      </c>
      <c r="F111" s="388">
        <v>24.3407</v>
      </c>
      <c r="G111" s="372">
        <v>64820.3407</v>
      </c>
      <c r="H111" s="372">
        <v>64820</v>
      </c>
      <c r="J111" s="407" t="s">
        <v>272</v>
      </c>
      <c r="K111" s="372">
        <v>97692</v>
      </c>
    </row>
    <row r="112" s="164" customFormat="true" spans="1:11">
      <c r="A112" s="380" t="s">
        <v>273</v>
      </c>
      <c r="B112" s="370">
        <v>860</v>
      </c>
      <c r="C112" s="371">
        <v>67</v>
      </c>
      <c r="D112" s="371">
        <v>927</v>
      </c>
      <c r="E112" s="392">
        <v>9</v>
      </c>
      <c r="F112" s="392">
        <v>0.0072</v>
      </c>
      <c r="G112" s="392">
        <v>1863.0072</v>
      </c>
      <c r="H112" s="392">
        <v>1863</v>
      </c>
      <c r="J112" s="408" t="s">
        <v>273</v>
      </c>
      <c r="K112" s="371">
        <v>2785</v>
      </c>
    </row>
    <row r="113" s="164" customFormat="true" spans="1:11">
      <c r="A113" s="380" t="s">
        <v>274</v>
      </c>
      <c r="B113" s="370">
        <v>3139</v>
      </c>
      <c r="C113" s="371">
        <v>244</v>
      </c>
      <c r="D113" s="371">
        <v>3383</v>
      </c>
      <c r="E113" s="392">
        <v>34</v>
      </c>
      <c r="F113" s="392">
        <v>0.7237</v>
      </c>
      <c r="G113" s="392">
        <v>6800.7237</v>
      </c>
      <c r="H113" s="392">
        <v>6801</v>
      </c>
      <c r="J113" s="408" t="s">
        <v>274</v>
      </c>
      <c r="K113" s="371">
        <v>10235</v>
      </c>
    </row>
    <row r="114" s="164" customFormat="true" spans="1:11">
      <c r="A114" s="380" t="s">
        <v>275</v>
      </c>
      <c r="B114" s="370">
        <v>3411</v>
      </c>
      <c r="C114" s="371">
        <v>265</v>
      </c>
      <c r="D114" s="371">
        <v>3676</v>
      </c>
      <c r="E114" s="392"/>
      <c r="F114" s="392">
        <v>2.6253</v>
      </c>
      <c r="G114" s="392">
        <v>7354.6253</v>
      </c>
      <c r="H114" s="392">
        <v>7355</v>
      </c>
      <c r="J114" s="408" t="s">
        <v>275</v>
      </c>
      <c r="K114" s="371">
        <v>11126</v>
      </c>
    </row>
    <row r="115" s="164" customFormat="true" spans="1:11">
      <c r="A115" s="380" t="s">
        <v>276</v>
      </c>
      <c r="B115" s="370">
        <v>163</v>
      </c>
      <c r="C115" s="371">
        <v>13</v>
      </c>
      <c r="D115" s="371">
        <v>176</v>
      </c>
      <c r="E115" s="392">
        <v>2</v>
      </c>
      <c r="F115" s="392">
        <v>0.2974</v>
      </c>
      <c r="G115" s="392">
        <v>354.2974</v>
      </c>
      <c r="H115" s="392">
        <v>354</v>
      </c>
      <c r="J115" s="408" t="s">
        <v>276</v>
      </c>
      <c r="K115" s="371">
        <v>531</v>
      </c>
    </row>
    <row r="116" s="164" customFormat="true" spans="1:11">
      <c r="A116" s="380" t="s">
        <v>277</v>
      </c>
      <c r="B116" s="370">
        <v>304</v>
      </c>
      <c r="C116" s="371">
        <v>24</v>
      </c>
      <c r="D116" s="371">
        <v>328</v>
      </c>
      <c r="E116" s="392">
        <v>3</v>
      </c>
      <c r="F116" s="392">
        <v>0.2199</v>
      </c>
      <c r="G116" s="392">
        <v>659.2199</v>
      </c>
      <c r="H116" s="392">
        <v>659</v>
      </c>
      <c r="J116" s="408" t="s">
        <v>277</v>
      </c>
      <c r="K116" s="371">
        <v>993</v>
      </c>
    </row>
    <row r="117" s="164" customFormat="true" spans="1:11">
      <c r="A117" s="380" t="s">
        <v>278</v>
      </c>
      <c r="B117" s="370">
        <v>1173</v>
      </c>
      <c r="C117" s="371">
        <v>91</v>
      </c>
      <c r="D117" s="371">
        <v>1264</v>
      </c>
      <c r="E117" s="392">
        <v>13</v>
      </c>
      <c r="F117" s="392">
        <v>0.3947</v>
      </c>
      <c r="G117" s="392">
        <v>2541.3947</v>
      </c>
      <c r="H117" s="392">
        <v>2541</v>
      </c>
      <c r="J117" s="408" t="s">
        <v>278</v>
      </c>
      <c r="K117" s="371">
        <v>3826</v>
      </c>
    </row>
    <row r="118" s="164" customFormat="true" spans="1:11">
      <c r="A118" s="380" t="s">
        <v>279</v>
      </c>
      <c r="B118" s="370">
        <v>902</v>
      </c>
      <c r="C118" s="371">
        <v>70</v>
      </c>
      <c r="D118" s="371">
        <v>972</v>
      </c>
      <c r="E118" s="392">
        <v>10</v>
      </c>
      <c r="F118" s="392">
        <v>0.8165</v>
      </c>
      <c r="G118" s="392">
        <v>1954.8165</v>
      </c>
      <c r="H118" s="392">
        <v>1955</v>
      </c>
      <c r="J118" s="408" t="s">
        <v>279</v>
      </c>
      <c r="K118" s="371">
        <v>2939</v>
      </c>
    </row>
    <row r="119" s="164" customFormat="true" spans="1:11">
      <c r="A119" s="384" t="s">
        <v>280</v>
      </c>
      <c r="B119" s="385">
        <v>7725</v>
      </c>
      <c r="C119" s="365">
        <v>600</v>
      </c>
      <c r="D119" s="371">
        <v>8325</v>
      </c>
      <c r="E119" s="365"/>
      <c r="F119" s="365">
        <v>2.7776</v>
      </c>
      <c r="G119" s="365">
        <v>16652.7776</v>
      </c>
      <c r="H119" s="365">
        <v>16653</v>
      </c>
      <c r="J119" s="424" t="s">
        <v>280</v>
      </c>
      <c r="K119" s="365">
        <v>25168</v>
      </c>
    </row>
    <row r="120" s="164" customFormat="true" spans="1:11">
      <c r="A120" s="384" t="s">
        <v>32</v>
      </c>
      <c r="B120" s="385">
        <v>5873</v>
      </c>
      <c r="C120" s="365">
        <v>456</v>
      </c>
      <c r="D120" s="371">
        <v>6329</v>
      </c>
      <c r="E120" s="365"/>
      <c r="F120" s="365">
        <v>0.8643</v>
      </c>
      <c r="G120" s="365">
        <v>12658.8643</v>
      </c>
      <c r="H120" s="365">
        <v>12659</v>
      </c>
      <c r="J120" s="405" t="s">
        <v>281</v>
      </c>
      <c r="K120" s="365">
        <v>19087</v>
      </c>
    </row>
    <row r="121" s="164" customFormat="true" spans="1:11">
      <c r="A121" s="386" t="s">
        <v>282</v>
      </c>
      <c r="B121" s="385">
        <v>6447</v>
      </c>
      <c r="C121" s="365">
        <v>501</v>
      </c>
      <c r="D121" s="371">
        <v>6948</v>
      </c>
      <c r="E121" s="365">
        <v>69</v>
      </c>
      <c r="F121" s="365">
        <v>15.6141</v>
      </c>
      <c r="G121" s="365">
        <v>13980.6141</v>
      </c>
      <c r="H121" s="365">
        <v>13981</v>
      </c>
      <c r="J121" s="406" t="s">
        <v>283</v>
      </c>
      <c r="K121" s="365">
        <v>21002</v>
      </c>
    </row>
    <row r="122" s="164" customFormat="true" spans="1:11">
      <c r="A122" s="387" t="s">
        <v>284</v>
      </c>
      <c r="B122" s="388">
        <v>19825</v>
      </c>
      <c r="C122" s="372">
        <v>1541</v>
      </c>
      <c r="D122" s="372">
        <v>21366</v>
      </c>
      <c r="E122" s="372"/>
      <c r="F122" s="388">
        <v>4.8251</v>
      </c>
      <c r="G122" s="372">
        <v>42736.8251</v>
      </c>
      <c r="H122" s="372">
        <v>42737</v>
      </c>
      <c r="J122" s="407" t="s">
        <v>285</v>
      </c>
      <c r="K122" s="372">
        <v>64745</v>
      </c>
    </row>
    <row r="123" s="164" customFormat="true" spans="1:11">
      <c r="A123" s="379" t="s">
        <v>286</v>
      </c>
      <c r="B123" s="370">
        <v>753</v>
      </c>
      <c r="C123" s="371">
        <v>58</v>
      </c>
      <c r="D123" s="371">
        <v>811</v>
      </c>
      <c r="E123" s="392"/>
      <c r="F123" s="392">
        <v>0.2981</v>
      </c>
      <c r="G123" s="392">
        <v>1622.2981</v>
      </c>
      <c r="H123" s="392">
        <v>1622</v>
      </c>
      <c r="J123" s="421" t="s">
        <v>286</v>
      </c>
      <c r="K123" s="371">
        <v>2442</v>
      </c>
    </row>
    <row r="124" s="164" customFormat="true" spans="1:11">
      <c r="A124" s="379" t="s">
        <v>287</v>
      </c>
      <c r="B124" s="370">
        <v>2466</v>
      </c>
      <c r="C124" s="371">
        <v>192</v>
      </c>
      <c r="D124" s="371">
        <v>2658</v>
      </c>
      <c r="E124" s="392"/>
      <c r="F124" s="392">
        <v>0.0988</v>
      </c>
      <c r="G124" s="392">
        <v>5316.0988</v>
      </c>
      <c r="H124" s="392">
        <v>5316</v>
      </c>
      <c r="J124" s="421" t="s">
        <v>287</v>
      </c>
      <c r="K124" s="371">
        <v>8056</v>
      </c>
    </row>
    <row r="125" s="164" customFormat="true" spans="1:11">
      <c r="A125" s="379" t="s">
        <v>288</v>
      </c>
      <c r="B125" s="370">
        <v>4209</v>
      </c>
      <c r="C125" s="371">
        <v>327</v>
      </c>
      <c r="D125" s="371">
        <v>4536</v>
      </c>
      <c r="E125" s="392"/>
      <c r="F125" s="392">
        <v>1.1641</v>
      </c>
      <c r="G125" s="392">
        <v>9073.1641</v>
      </c>
      <c r="H125" s="392">
        <v>9073</v>
      </c>
      <c r="J125" s="421" t="s">
        <v>288</v>
      </c>
      <c r="K125" s="371">
        <v>13748</v>
      </c>
    </row>
    <row r="126" s="164" customFormat="true" spans="1:11">
      <c r="A126" s="379" t="s">
        <v>289</v>
      </c>
      <c r="B126" s="370">
        <v>3629</v>
      </c>
      <c r="C126" s="371">
        <v>282</v>
      </c>
      <c r="D126" s="371">
        <v>3911</v>
      </c>
      <c r="E126" s="392"/>
      <c r="F126" s="392">
        <v>1.469</v>
      </c>
      <c r="G126" s="392">
        <v>7823.469</v>
      </c>
      <c r="H126" s="392">
        <v>7823</v>
      </c>
      <c r="J126" s="421" t="s">
        <v>289</v>
      </c>
      <c r="K126" s="371">
        <v>11847</v>
      </c>
    </row>
    <row r="127" s="164" customFormat="true" spans="1:11">
      <c r="A127" s="413" t="s">
        <v>290</v>
      </c>
      <c r="B127" s="385">
        <v>4371</v>
      </c>
      <c r="C127" s="365">
        <v>340</v>
      </c>
      <c r="D127" s="371">
        <v>4711</v>
      </c>
      <c r="E127" s="365"/>
      <c r="F127" s="365">
        <v>0.6218</v>
      </c>
      <c r="G127" s="392">
        <v>9422.6218</v>
      </c>
      <c r="H127" s="392">
        <v>9423</v>
      </c>
      <c r="J127" s="422" t="s">
        <v>291</v>
      </c>
      <c r="K127" s="365">
        <v>14284</v>
      </c>
    </row>
    <row r="128" s="164" customFormat="true" spans="1:11">
      <c r="A128" s="386" t="s">
        <v>292</v>
      </c>
      <c r="B128" s="385">
        <v>4397</v>
      </c>
      <c r="C128" s="365">
        <v>342</v>
      </c>
      <c r="D128" s="371">
        <v>4739</v>
      </c>
      <c r="E128" s="365"/>
      <c r="F128" s="365">
        <v>1.1733</v>
      </c>
      <c r="G128" s="365">
        <v>9479.1733</v>
      </c>
      <c r="H128" s="365">
        <v>9479</v>
      </c>
      <c r="J128" s="406" t="s">
        <v>293</v>
      </c>
      <c r="K128" s="365">
        <v>14368</v>
      </c>
    </row>
    <row r="129" s="164" customFormat="true" spans="1:11">
      <c r="A129" s="387" t="s">
        <v>294</v>
      </c>
      <c r="B129" s="388">
        <v>12814</v>
      </c>
      <c r="C129" s="372">
        <v>997</v>
      </c>
      <c r="D129" s="372">
        <v>13811</v>
      </c>
      <c r="E129" s="372">
        <v>53</v>
      </c>
      <c r="F129" s="388">
        <v>7.163</v>
      </c>
      <c r="G129" s="372">
        <v>27682.163</v>
      </c>
      <c r="H129" s="372">
        <v>27682</v>
      </c>
      <c r="J129" s="426" t="s">
        <v>294</v>
      </c>
      <c r="K129" s="372">
        <v>41514</v>
      </c>
    </row>
    <row r="130" s="164" customFormat="true" spans="1:11">
      <c r="A130" s="389" t="s">
        <v>295</v>
      </c>
      <c r="B130" s="370">
        <v>58</v>
      </c>
      <c r="C130" s="371">
        <v>5</v>
      </c>
      <c r="D130" s="371">
        <v>63</v>
      </c>
      <c r="E130" s="392">
        <v>1</v>
      </c>
      <c r="F130" s="392">
        <v>0</v>
      </c>
      <c r="G130" s="392">
        <v>127</v>
      </c>
      <c r="H130" s="392">
        <v>127</v>
      </c>
      <c r="J130" s="409" t="s">
        <v>295</v>
      </c>
      <c r="K130" s="371">
        <v>186</v>
      </c>
    </row>
    <row r="131" s="164" customFormat="true" spans="1:11">
      <c r="A131" s="411" t="s">
        <v>296</v>
      </c>
      <c r="B131" s="370">
        <v>1024</v>
      </c>
      <c r="C131" s="371">
        <v>80</v>
      </c>
      <c r="D131" s="371">
        <v>1104</v>
      </c>
      <c r="E131" s="392">
        <v>11</v>
      </c>
      <c r="F131" s="392">
        <v>0.3036</v>
      </c>
      <c r="G131" s="392">
        <v>2219.3036</v>
      </c>
      <c r="H131" s="392">
        <v>2219</v>
      </c>
      <c r="J131" s="419" t="s">
        <v>296</v>
      </c>
      <c r="K131" s="371">
        <v>3327</v>
      </c>
    </row>
    <row r="132" s="164" customFormat="true" spans="1:11">
      <c r="A132" s="411" t="s">
        <v>297</v>
      </c>
      <c r="B132" s="370">
        <v>2340</v>
      </c>
      <c r="C132" s="371">
        <v>182</v>
      </c>
      <c r="D132" s="371">
        <v>2522</v>
      </c>
      <c r="E132" s="392"/>
      <c r="F132" s="392">
        <v>0.5373</v>
      </c>
      <c r="G132" s="392">
        <v>5044.5373</v>
      </c>
      <c r="H132" s="392">
        <v>5045</v>
      </c>
      <c r="J132" s="419" t="s">
        <v>297</v>
      </c>
      <c r="K132" s="371">
        <v>7606</v>
      </c>
    </row>
    <row r="133" s="164" customFormat="true" spans="1:11">
      <c r="A133" s="411" t="s">
        <v>298</v>
      </c>
      <c r="B133" s="370">
        <v>1197</v>
      </c>
      <c r="C133" s="371">
        <v>93</v>
      </c>
      <c r="D133" s="371">
        <v>1290</v>
      </c>
      <c r="E133" s="392">
        <v>13</v>
      </c>
      <c r="F133" s="392">
        <v>1.1283</v>
      </c>
      <c r="G133" s="392">
        <v>2594.1283</v>
      </c>
      <c r="H133" s="392">
        <v>2594</v>
      </c>
      <c r="J133" s="419" t="s">
        <v>298</v>
      </c>
      <c r="K133" s="371">
        <v>3846</v>
      </c>
    </row>
    <row r="134" s="164" customFormat="true" spans="1:11">
      <c r="A134" s="411" t="s">
        <v>299</v>
      </c>
      <c r="B134" s="370">
        <v>1867</v>
      </c>
      <c r="C134" s="371">
        <v>145</v>
      </c>
      <c r="D134" s="371">
        <v>2012</v>
      </c>
      <c r="E134" s="392"/>
      <c r="F134" s="392">
        <v>0.6804</v>
      </c>
      <c r="G134" s="392">
        <v>4024.6804</v>
      </c>
      <c r="H134" s="392">
        <v>4025</v>
      </c>
      <c r="J134" s="419" t="s">
        <v>299</v>
      </c>
      <c r="K134" s="371">
        <v>6067</v>
      </c>
    </row>
    <row r="135" s="164" customFormat="true" spans="1:11">
      <c r="A135" s="411" t="s">
        <v>300</v>
      </c>
      <c r="B135" s="370">
        <v>1654</v>
      </c>
      <c r="C135" s="371">
        <v>129</v>
      </c>
      <c r="D135" s="371">
        <v>1783</v>
      </c>
      <c r="E135" s="392">
        <v>18</v>
      </c>
      <c r="F135" s="392">
        <v>1.0749</v>
      </c>
      <c r="G135" s="392">
        <v>3585.0749</v>
      </c>
      <c r="H135" s="392">
        <v>3585</v>
      </c>
      <c r="J135" s="419" t="s">
        <v>300</v>
      </c>
      <c r="K135" s="371">
        <v>5375</v>
      </c>
    </row>
    <row r="136" s="164" customFormat="true" spans="1:11">
      <c r="A136" s="412" t="s">
        <v>301</v>
      </c>
      <c r="B136" s="385">
        <v>3803</v>
      </c>
      <c r="C136" s="365">
        <v>296</v>
      </c>
      <c r="D136" s="371">
        <v>4099</v>
      </c>
      <c r="E136" s="365"/>
      <c r="F136" s="365">
        <v>1.6681</v>
      </c>
      <c r="G136" s="365">
        <v>8199.6681</v>
      </c>
      <c r="H136" s="365">
        <v>8200</v>
      </c>
      <c r="J136" s="420" t="s">
        <v>302</v>
      </c>
      <c r="K136" s="365">
        <v>12294</v>
      </c>
    </row>
    <row r="137" s="164" customFormat="true" spans="1:11">
      <c r="A137" s="412" t="s">
        <v>303</v>
      </c>
      <c r="B137" s="385">
        <v>338</v>
      </c>
      <c r="C137" s="365">
        <v>26</v>
      </c>
      <c r="D137" s="371">
        <v>364</v>
      </c>
      <c r="E137" s="365">
        <v>4</v>
      </c>
      <c r="F137" s="365">
        <v>0.7349</v>
      </c>
      <c r="G137" s="365">
        <v>732.7349</v>
      </c>
      <c r="H137" s="365">
        <v>733</v>
      </c>
      <c r="J137" s="420" t="s">
        <v>304</v>
      </c>
      <c r="K137" s="365">
        <v>1094</v>
      </c>
    </row>
    <row r="138" s="164" customFormat="true" spans="1:11">
      <c r="A138" s="386" t="s">
        <v>305</v>
      </c>
      <c r="B138" s="385">
        <v>533</v>
      </c>
      <c r="C138" s="365">
        <v>41</v>
      </c>
      <c r="D138" s="371">
        <v>574</v>
      </c>
      <c r="E138" s="365">
        <v>6</v>
      </c>
      <c r="F138" s="365">
        <v>1.0355</v>
      </c>
      <c r="G138" s="365">
        <v>1155.0355</v>
      </c>
      <c r="H138" s="365">
        <v>1155</v>
      </c>
      <c r="J138" s="406" t="s">
        <v>306</v>
      </c>
      <c r="K138" s="365">
        <v>1719</v>
      </c>
    </row>
    <row r="139" s="164" customFormat="true" spans="1:11">
      <c r="A139" s="387" t="s">
        <v>21</v>
      </c>
      <c r="B139" s="388">
        <v>5286</v>
      </c>
      <c r="C139" s="372">
        <v>411</v>
      </c>
      <c r="D139" s="372">
        <v>5697</v>
      </c>
      <c r="E139" s="372">
        <v>57</v>
      </c>
      <c r="F139" s="388">
        <v>8.6643</v>
      </c>
      <c r="G139" s="372">
        <v>11459.6643</v>
      </c>
      <c r="H139" s="372">
        <v>11460</v>
      </c>
      <c r="J139" s="407" t="s">
        <v>307</v>
      </c>
      <c r="K139" s="372">
        <v>17132</v>
      </c>
    </row>
    <row r="140" s="164" customFormat="true" spans="1:11">
      <c r="A140" s="389" t="s">
        <v>308</v>
      </c>
      <c r="B140" s="370">
        <v>88</v>
      </c>
      <c r="C140" s="371">
        <v>7</v>
      </c>
      <c r="D140" s="371">
        <v>95</v>
      </c>
      <c r="E140" s="392">
        <v>1</v>
      </c>
      <c r="F140" s="392">
        <v>0.0424</v>
      </c>
      <c r="G140" s="392">
        <v>191.0424</v>
      </c>
      <c r="H140" s="392">
        <v>191</v>
      </c>
      <c r="J140" s="409" t="s">
        <v>308</v>
      </c>
      <c r="K140" s="371">
        <v>288</v>
      </c>
    </row>
    <row r="141" s="164" customFormat="true" spans="1:11">
      <c r="A141" s="380" t="s">
        <v>309</v>
      </c>
      <c r="B141" s="370">
        <v>2199</v>
      </c>
      <c r="C141" s="371">
        <v>171</v>
      </c>
      <c r="D141" s="371">
        <v>2370</v>
      </c>
      <c r="E141" s="392">
        <v>24</v>
      </c>
      <c r="F141" s="392">
        <v>2.2579</v>
      </c>
      <c r="G141" s="392">
        <v>4766.2579</v>
      </c>
      <c r="H141" s="392">
        <v>4766</v>
      </c>
      <c r="J141" s="408" t="s">
        <v>309</v>
      </c>
      <c r="K141" s="371">
        <v>7056</v>
      </c>
    </row>
    <row r="142" s="164" customFormat="true" spans="1:11">
      <c r="A142" s="380" t="s">
        <v>310</v>
      </c>
      <c r="B142" s="370">
        <v>504</v>
      </c>
      <c r="C142" s="371">
        <v>39</v>
      </c>
      <c r="D142" s="371">
        <v>543</v>
      </c>
      <c r="E142" s="392">
        <v>5</v>
      </c>
      <c r="F142" s="392">
        <v>0.4945</v>
      </c>
      <c r="G142" s="392">
        <v>1091.4945</v>
      </c>
      <c r="H142" s="392">
        <v>1091</v>
      </c>
      <c r="J142" s="408" t="s">
        <v>310</v>
      </c>
      <c r="K142" s="371">
        <v>1643</v>
      </c>
    </row>
    <row r="143" s="164" customFormat="true" spans="1:11">
      <c r="A143" s="386" t="s">
        <v>311</v>
      </c>
      <c r="B143" s="385">
        <v>2495</v>
      </c>
      <c r="C143" s="365">
        <v>194</v>
      </c>
      <c r="D143" s="371">
        <v>2689</v>
      </c>
      <c r="E143" s="365">
        <v>27</v>
      </c>
      <c r="F143" s="365">
        <v>5.8695</v>
      </c>
      <c r="G143" s="365">
        <v>5410.8695</v>
      </c>
      <c r="H143" s="365">
        <v>5411</v>
      </c>
      <c r="J143" s="406" t="s">
        <v>312</v>
      </c>
      <c r="K143" s="365">
        <v>8145</v>
      </c>
    </row>
    <row r="144" s="164" customFormat="true" spans="1:11">
      <c r="A144" s="425" t="s">
        <v>313</v>
      </c>
      <c r="B144" s="388">
        <v>18048</v>
      </c>
      <c r="C144" s="372">
        <v>1402</v>
      </c>
      <c r="D144" s="372">
        <v>19450</v>
      </c>
      <c r="E144" s="372">
        <v>193</v>
      </c>
      <c r="F144" s="372"/>
      <c r="G144" s="372">
        <v>39093</v>
      </c>
      <c r="H144" s="372">
        <v>39093</v>
      </c>
      <c r="J144" s="427" t="s">
        <v>314</v>
      </c>
      <c r="K144" s="372">
        <v>58463</v>
      </c>
    </row>
    <row r="145" s="164" customFormat="true" spans="1:11">
      <c r="A145" s="379" t="s">
        <v>315</v>
      </c>
      <c r="B145" s="370">
        <v>78</v>
      </c>
      <c r="C145" s="371">
        <v>6</v>
      </c>
      <c r="D145" s="371">
        <v>84</v>
      </c>
      <c r="E145" s="392">
        <v>1</v>
      </c>
      <c r="F145" s="392"/>
      <c r="G145" s="392">
        <v>169</v>
      </c>
      <c r="H145" s="392">
        <v>169</v>
      </c>
      <c r="J145" s="421" t="s">
        <v>315</v>
      </c>
      <c r="K145" s="371">
        <v>253</v>
      </c>
    </row>
    <row r="146" s="164" customFormat="true" spans="1:11">
      <c r="A146" s="379" t="s">
        <v>316</v>
      </c>
      <c r="B146" s="370">
        <v>1535</v>
      </c>
      <c r="C146" s="371">
        <v>119</v>
      </c>
      <c r="D146" s="371">
        <v>1654</v>
      </c>
      <c r="E146" s="392">
        <v>16</v>
      </c>
      <c r="F146" s="392"/>
      <c r="G146" s="392">
        <v>3324</v>
      </c>
      <c r="H146" s="392">
        <v>3324</v>
      </c>
      <c r="J146" s="421" t="s">
        <v>316</v>
      </c>
      <c r="K146" s="371">
        <v>4987</v>
      </c>
    </row>
    <row r="147" s="164" customFormat="true" spans="1:11">
      <c r="A147" s="379" t="s">
        <v>317</v>
      </c>
      <c r="B147" s="370">
        <v>3051</v>
      </c>
      <c r="C147" s="371">
        <v>237</v>
      </c>
      <c r="D147" s="371">
        <v>3288</v>
      </c>
      <c r="E147" s="392">
        <v>33</v>
      </c>
      <c r="F147" s="392"/>
      <c r="G147" s="392">
        <v>6609</v>
      </c>
      <c r="H147" s="392">
        <v>6609</v>
      </c>
      <c r="J147" s="421" t="s">
        <v>317</v>
      </c>
      <c r="K147" s="371">
        <v>9880</v>
      </c>
    </row>
    <row r="148" s="164" customFormat="true" spans="1:11">
      <c r="A148" s="413" t="s">
        <v>318</v>
      </c>
      <c r="B148" s="385">
        <v>6280</v>
      </c>
      <c r="C148" s="365">
        <v>488</v>
      </c>
      <c r="D148" s="371">
        <v>6768</v>
      </c>
      <c r="E148" s="365">
        <v>67</v>
      </c>
      <c r="F148" s="365"/>
      <c r="G148" s="365">
        <v>13603</v>
      </c>
      <c r="H148" s="365">
        <v>13603</v>
      </c>
      <c r="J148" s="422" t="s">
        <v>319</v>
      </c>
      <c r="K148" s="365">
        <v>20384</v>
      </c>
    </row>
    <row r="149" s="164" customFormat="true" spans="1:11">
      <c r="A149" s="414" t="s">
        <v>320</v>
      </c>
      <c r="B149" s="385">
        <v>4049</v>
      </c>
      <c r="C149" s="365">
        <v>315</v>
      </c>
      <c r="D149" s="371">
        <v>4364</v>
      </c>
      <c r="E149" s="365">
        <v>43</v>
      </c>
      <c r="F149" s="365"/>
      <c r="G149" s="365">
        <v>8771</v>
      </c>
      <c r="H149" s="365">
        <v>8771</v>
      </c>
      <c r="J149" s="423" t="s">
        <v>321</v>
      </c>
      <c r="K149" s="365">
        <v>13049</v>
      </c>
    </row>
    <row r="150" s="164" customFormat="true" spans="1:11">
      <c r="A150" s="386" t="s">
        <v>322</v>
      </c>
      <c r="B150" s="385">
        <v>3055</v>
      </c>
      <c r="C150" s="365">
        <v>237</v>
      </c>
      <c r="D150" s="371">
        <v>3292</v>
      </c>
      <c r="E150" s="365">
        <v>33</v>
      </c>
      <c r="F150" s="365"/>
      <c r="G150" s="365">
        <v>6617</v>
      </c>
      <c r="H150" s="365">
        <v>6617</v>
      </c>
      <c r="J150" s="406" t="s">
        <v>323</v>
      </c>
      <c r="K150" s="365">
        <v>9910</v>
      </c>
    </row>
    <row r="151" s="164" customFormat="true" spans="1:11">
      <c r="A151" s="425" t="s">
        <v>23</v>
      </c>
      <c r="B151" s="388">
        <v>10548</v>
      </c>
      <c r="C151" s="372">
        <v>820</v>
      </c>
      <c r="D151" s="372">
        <v>11368</v>
      </c>
      <c r="E151" s="372">
        <v>112</v>
      </c>
      <c r="F151" s="388">
        <v>19.0609</v>
      </c>
      <c r="G151" s="372">
        <v>22867.0609</v>
      </c>
      <c r="H151" s="372">
        <v>22867</v>
      </c>
      <c r="J151" s="428" t="s">
        <v>23</v>
      </c>
      <c r="K151" s="372">
        <v>34095</v>
      </c>
    </row>
    <row r="152" s="164" customFormat="true" spans="1:11">
      <c r="A152" s="380" t="s">
        <v>324</v>
      </c>
      <c r="B152" s="370">
        <v>5</v>
      </c>
      <c r="C152" s="371"/>
      <c r="D152" s="371">
        <v>5</v>
      </c>
      <c r="E152" s="392"/>
      <c r="F152" s="392">
        <v>0</v>
      </c>
      <c r="G152" s="392">
        <v>10</v>
      </c>
      <c r="H152" s="392">
        <v>10</v>
      </c>
      <c r="J152" s="408" t="s">
        <v>324</v>
      </c>
      <c r="K152" s="371">
        <v>17</v>
      </c>
    </row>
    <row r="153" s="164" customFormat="true" spans="1:11">
      <c r="A153" s="380" t="s">
        <v>325</v>
      </c>
      <c r="B153" s="370">
        <v>946</v>
      </c>
      <c r="C153" s="371">
        <v>74</v>
      </c>
      <c r="D153" s="371">
        <v>1020</v>
      </c>
      <c r="E153" s="392">
        <v>10</v>
      </c>
      <c r="F153" s="392">
        <v>3.8393</v>
      </c>
      <c r="G153" s="392">
        <v>2053.8393</v>
      </c>
      <c r="H153" s="392">
        <v>2054</v>
      </c>
      <c r="J153" s="408" t="s">
        <v>325</v>
      </c>
      <c r="K153" s="371">
        <v>3053</v>
      </c>
    </row>
    <row r="154" s="164" customFormat="true" spans="1:11">
      <c r="A154" s="380" t="s">
        <v>326</v>
      </c>
      <c r="B154" s="370">
        <v>1632</v>
      </c>
      <c r="C154" s="371">
        <v>127</v>
      </c>
      <c r="D154" s="371">
        <v>1759</v>
      </c>
      <c r="E154" s="392">
        <v>17</v>
      </c>
      <c r="F154" s="392">
        <v>2.4864</v>
      </c>
      <c r="G154" s="392">
        <v>3537.4864</v>
      </c>
      <c r="H154" s="392">
        <v>3537</v>
      </c>
      <c r="J154" s="408" t="s">
        <v>326</v>
      </c>
      <c r="K154" s="371">
        <v>5287</v>
      </c>
    </row>
    <row r="155" s="164" customFormat="true" spans="1:11">
      <c r="A155" s="380" t="s">
        <v>327</v>
      </c>
      <c r="B155" s="370">
        <v>1492</v>
      </c>
      <c r="C155" s="371">
        <v>116</v>
      </c>
      <c r="D155" s="371">
        <v>1608</v>
      </c>
      <c r="E155" s="392">
        <v>16</v>
      </c>
      <c r="F155" s="392">
        <v>3.6682</v>
      </c>
      <c r="G155" s="392">
        <v>3235.6682</v>
      </c>
      <c r="H155" s="392">
        <v>3236</v>
      </c>
      <c r="J155" s="408" t="s">
        <v>327</v>
      </c>
      <c r="K155" s="371">
        <v>4829</v>
      </c>
    </row>
    <row r="156" s="164" customFormat="true" spans="1:11">
      <c r="A156" s="384" t="s">
        <v>328</v>
      </c>
      <c r="B156" s="385">
        <v>4957</v>
      </c>
      <c r="C156" s="365">
        <v>385</v>
      </c>
      <c r="D156" s="371">
        <v>5342</v>
      </c>
      <c r="E156" s="365">
        <v>53</v>
      </c>
      <c r="F156" s="365">
        <v>8.049</v>
      </c>
      <c r="G156" s="365">
        <v>10745.049</v>
      </c>
      <c r="H156" s="365">
        <v>10745</v>
      </c>
      <c r="J156" s="405" t="s">
        <v>329</v>
      </c>
      <c r="K156" s="365">
        <v>16026</v>
      </c>
    </row>
    <row r="157" s="164" customFormat="true" spans="1:11">
      <c r="A157" s="386" t="s">
        <v>34</v>
      </c>
      <c r="B157" s="385">
        <v>1516</v>
      </c>
      <c r="C157" s="365">
        <v>118</v>
      </c>
      <c r="D157" s="371">
        <v>1634</v>
      </c>
      <c r="E157" s="365">
        <v>16</v>
      </c>
      <c r="F157" s="365">
        <v>1.018</v>
      </c>
      <c r="G157" s="365">
        <v>3285.018</v>
      </c>
      <c r="H157" s="365">
        <v>3285</v>
      </c>
      <c r="J157" s="406" t="s">
        <v>330</v>
      </c>
      <c r="K157" s="365">
        <v>4883</v>
      </c>
    </row>
    <row r="158" s="164" customFormat="true"/>
    <row r="159" s="164" customFormat="true"/>
    <row r="160" s="164" customFormat="true"/>
    <row r="161" s="164" customFormat="true"/>
    <row r="162" s="164" customFormat="true"/>
    <row r="163" s="164" customFormat="true"/>
    <row r="164" s="164" customFormat="true"/>
    <row r="165" s="164" customFormat="true"/>
    <row r="166" s="164" customFormat="true"/>
    <row r="167" s="164" customFormat="true"/>
    <row r="168" s="164" customFormat="true"/>
    <row r="169" s="164" customFormat="true"/>
    <row r="170" s="164" customFormat="true"/>
    <row r="171" s="164" customFormat="true"/>
    <row r="172" s="164" customFormat="true"/>
    <row r="173" s="164" customFormat="true"/>
    <row r="174" s="164" customFormat="true"/>
    <row r="175" s="164" customFormat="true"/>
    <row r="176" s="164" customFormat="true"/>
    <row r="177" s="164" customFormat="true"/>
    <row r="178" s="164" customFormat="true"/>
    <row r="179" s="164" customFormat="true"/>
    <row r="180" s="164" customFormat="true"/>
    <row r="181" s="164" customFormat="true"/>
    <row r="182" s="164" customFormat="true"/>
    <row r="183" s="164" customFormat="true"/>
    <row r="184" s="164" customFormat="true"/>
    <row r="185" s="164" customFormat="true"/>
    <row r="186" s="164" customFormat="true"/>
    <row r="187" s="164" customFormat="true"/>
    <row r="188" s="164" customFormat="true"/>
    <row r="189" s="164" customFormat="true"/>
    <row r="190" s="164" customFormat="true"/>
    <row r="191" s="164" customFormat="true"/>
    <row r="192" s="164" customFormat="true"/>
    <row r="193" s="164" customFormat="true"/>
    <row r="194" s="164" customFormat="true"/>
    <row r="195" s="164" customFormat="true"/>
    <row r="196" s="164" customFormat="true"/>
    <row r="197" s="164" customFormat="true"/>
    <row r="198" s="164" customFormat="true"/>
    <row r="199" s="164" customFormat="true"/>
    <row r="200" s="164" customFormat="true"/>
    <row r="201" s="164" customFormat="true"/>
    <row r="202" s="164" customFormat="true"/>
    <row r="203" s="164" customFormat="true"/>
    <row r="204" s="164" customFormat="true"/>
    <row r="205" s="164" customFormat="true"/>
    <row r="206" s="164" customFormat="true"/>
    <row r="207" s="164" customFormat="true"/>
    <row r="208" s="164" customFormat="true"/>
    <row r="209" s="164" customFormat="true"/>
    <row r="210" s="164" customFormat="true"/>
    <row r="211" s="164" customFormat="true"/>
    <row r="212" s="164" customFormat="true"/>
    <row r="213" s="164" customFormat="true"/>
    <row r="214" s="164" customFormat="true"/>
    <row r="215" s="164" customFormat="true"/>
    <row r="216" s="164" customFormat="true"/>
    <row r="217" s="164" customFormat="true"/>
    <row r="218" s="164" customFormat="true"/>
    <row r="219" s="164" customFormat="true"/>
    <row r="220" s="164" customFormat="true"/>
    <row r="221" s="164" customFormat="true"/>
    <row r="222" s="164" customFormat="true"/>
    <row r="223" s="164" customFormat="true"/>
    <row r="224" s="164" customFormat="true"/>
    <row r="225" s="164" customFormat="true"/>
    <row r="226" s="164" customFormat="true"/>
    <row r="227" s="164" customFormat="true"/>
    <row r="228" s="164" customFormat="true"/>
    <row r="229" s="164" customFormat="true"/>
    <row r="230" s="164" customFormat="true"/>
    <row r="231" s="164" customFormat="true"/>
    <row r="232" s="164" customFormat="true"/>
    <row r="233" s="164" customFormat="true"/>
    <row r="234" s="164" customFormat="true"/>
    <row r="235" s="164" customFormat="true"/>
    <row r="236" s="164" customFormat="true"/>
    <row r="237" s="164" customFormat="true"/>
    <row r="238" s="164" customFormat="true"/>
    <row r="239" s="164" customFormat="true"/>
    <row r="240" s="164" customFormat="true"/>
    <row r="241" s="164" customFormat="true"/>
    <row r="242" s="164" customFormat="true"/>
    <row r="243" s="164" customFormat="true"/>
    <row r="244" s="164" customFormat="true"/>
    <row r="245" s="164" customFormat="true"/>
    <row r="246" s="164" customFormat="true"/>
    <row r="247" s="164" customFormat="true"/>
    <row r="248" s="164" customFormat="true"/>
    <row r="249" s="164" customFormat="true"/>
    <row r="250" s="164" customFormat="true"/>
    <row r="251" s="164" customFormat="true"/>
    <row r="252" s="164" customFormat="true"/>
    <row r="253" s="164" customFormat="true"/>
    <row r="254" s="164" customFormat="true"/>
    <row r="255" s="164" customFormat="true"/>
    <row r="256" s="164" customFormat="true"/>
  </sheetData>
  <mergeCells count="5">
    <mergeCell ref="A3:H3"/>
    <mergeCell ref="J3:K3"/>
    <mergeCell ref="L8:L10"/>
    <mergeCell ref="A1:H2"/>
    <mergeCell ref="J1:K2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"/>
  <sheetViews>
    <sheetView workbookViewId="0">
      <selection activeCell="M17" sqref="M17"/>
    </sheetView>
  </sheetViews>
  <sheetFormatPr defaultColWidth="10" defaultRowHeight="14.25" outlineLevelCol="5"/>
  <cols>
    <col min="1" max="1" width="19.875" style="345" customWidth="true"/>
    <col min="2" max="2" width="18.025" style="345" customWidth="true"/>
    <col min="3" max="3" width="19.7416666666667" style="345" customWidth="true"/>
    <col min="4" max="4" width="8.725" style="344"/>
    <col min="5" max="6" width="12.625" style="344"/>
    <col min="7" max="16384" width="8.725" style="344"/>
  </cols>
  <sheetData>
    <row r="1" s="344" customFormat="true" ht="60" customHeight="true" spans="1:3">
      <c r="A1" s="346" t="s">
        <v>331</v>
      </c>
      <c r="B1" s="346" t="s">
        <v>332</v>
      </c>
      <c r="C1" s="22" t="s">
        <v>333</v>
      </c>
    </row>
    <row r="2" s="344" customFormat="true" ht="33.4" customHeight="true" spans="1:3">
      <c r="A2" s="347" t="s">
        <v>92</v>
      </c>
      <c r="B2" s="347" t="s">
        <v>334</v>
      </c>
      <c r="C2" s="347"/>
    </row>
    <row r="3" s="344" customFormat="true" ht="32.4" customHeight="true" spans="1:3">
      <c r="A3" s="347"/>
      <c r="B3" s="347"/>
      <c r="C3" s="347"/>
    </row>
    <row r="4" s="344" customFormat="true" ht="26.5" customHeight="true" spans="1:3">
      <c r="A4" s="347"/>
      <c r="B4" s="347" t="s">
        <v>335</v>
      </c>
      <c r="C4" s="22" t="s">
        <v>335</v>
      </c>
    </row>
    <row r="5" s="344" customFormat="true" ht="22.6" customHeight="true" spans="1:3">
      <c r="A5" s="348" t="s">
        <v>145</v>
      </c>
      <c r="B5" s="349">
        <v>1269.92473981466</v>
      </c>
      <c r="C5" s="350">
        <v>1073.40012758202</v>
      </c>
    </row>
    <row r="6" s="344" customFormat="true" ht="22.6" customHeight="true" spans="1:3">
      <c r="A6" s="351" t="s">
        <v>336</v>
      </c>
      <c r="B6" s="352">
        <v>1494.06302941176</v>
      </c>
      <c r="C6" s="353"/>
    </row>
    <row r="7" s="344" customFormat="true" ht="22.6" customHeight="true" spans="1:3">
      <c r="A7" s="351" t="s">
        <v>164</v>
      </c>
      <c r="B7" s="352">
        <v>1130.63847203274</v>
      </c>
      <c r="C7" s="354">
        <v>1035.31650339111</v>
      </c>
    </row>
    <row r="8" s="344" customFormat="true" ht="22.6" customHeight="true" spans="1:3">
      <c r="A8" s="351" t="s">
        <v>337</v>
      </c>
      <c r="B8" s="352">
        <v>763.041573033708</v>
      </c>
      <c r="C8" s="354">
        <v>492.84190996999</v>
      </c>
    </row>
    <row r="9" s="344" customFormat="true" ht="22.6" customHeight="true" spans="1:3">
      <c r="A9" s="351" t="s">
        <v>170</v>
      </c>
      <c r="B9" s="352">
        <v>1230.4968659595</v>
      </c>
      <c r="C9" s="354">
        <v>1210.9092884302</v>
      </c>
    </row>
    <row r="10" s="344" customFormat="true" ht="22.6" customHeight="true" spans="1:6">
      <c r="A10" s="351" t="s">
        <v>338</v>
      </c>
      <c r="B10" s="352">
        <v>733.313566626444</v>
      </c>
      <c r="C10" s="354">
        <v>491.948523898782</v>
      </c>
      <c r="E10" s="344">
        <f>AVERAGE(B5:B25)</f>
        <v>885.478768298715</v>
      </c>
      <c r="F10" s="344">
        <f>AVERAGE(C5:C25)</f>
        <v>647.003473629153</v>
      </c>
    </row>
    <row r="11" s="344" customFormat="true" ht="22.6" customHeight="true" spans="1:3">
      <c r="A11" s="351" t="s">
        <v>339</v>
      </c>
      <c r="B11" s="352">
        <v>717.153846153846</v>
      </c>
      <c r="C11" s="354">
        <v>482.119634458534</v>
      </c>
    </row>
    <row r="12" s="344" customFormat="true" ht="22.6" customHeight="true" spans="1:3">
      <c r="A12" s="351" t="s">
        <v>340</v>
      </c>
      <c r="B12" s="352">
        <v>678.075373878365</v>
      </c>
      <c r="C12" s="354">
        <v>359.83415019152</v>
      </c>
    </row>
    <row r="13" s="344" customFormat="true" ht="22.6" customHeight="true" spans="1:3">
      <c r="A13" s="351" t="s">
        <v>341</v>
      </c>
      <c r="B13" s="352">
        <v>740.964157706093</v>
      </c>
      <c r="C13" s="354">
        <v>664.709194261482</v>
      </c>
    </row>
    <row r="14" s="344" customFormat="true" ht="22.6" customHeight="true" spans="1:3">
      <c r="A14" s="351" t="s">
        <v>342</v>
      </c>
      <c r="B14" s="352">
        <v>731.186507388482</v>
      </c>
      <c r="C14" s="354">
        <v>504.035198176317</v>
      </c>
    </row>
    <row r="15" s="344" customFormat="true" ht="22.6" customHeight="true" spans="1:3">
      <c r="A15" s="351" t="s">
        <v>176</v>
      </c>
      <c r="B15" s="352">
        <v>1170.34888768313</v>
      </c>
      <c r="C15" s="354">
        <v>1058.67463984778</v>
      </c>
    </row>
    <row r="16" s="344" customFormat="true" ht="22.6" customHeight="true" spans="1:3">
      <c r="A16" s="351" t="s">
        <v>16</v>
      </c>
      <c r="B16" s="352">
        <v>1357.75925925926</v>
      </c>
      <c r="C16" s="354">
        <v>1279.35127272727</v>
      </c>
    </row>
    <row r="17" s="344" customFormat="true" ht="22.6" customHeight="true" spans="1:3">
      <c r="A17" s="351" t="s">
        <v>343</v>
      </c>
      <c r="B17" s="352">
        <v>821.336250911743</v>
      </c>
      <c r="C17" s="354">
        <v>677.331449734642</v>
      </c>
    </row>
    <row r="18" s="344" customFormat="true" ht="22.6" customHeight="true" spans="1:3">
      <c r="A18" s="351" t="s">
        <v>344</v>
      </c>
      <c r="B18" s="352">
        <v>728.587948228305</v>
      </c>
      <c r="C18" s="354">
        <v>448.759369868452</v>
      </c>
    </row>
    <row r="19" s="344" customFormat="true" ht="22.6" customHeight="true" spans="1:3">
      <c r="A19" s="351" t="s">
        <v>18</v>
      </c>
      <c r="B19" s="352">
        <v>705.778169272554</v>
      </c>
      <c r="C19" s="354">
        <v>418.256915194282</v>
      </c>
    </row>
    <row r="20" s="344" customFormat="true" ht="22.6" customHeight="true" spans="1:3">
      <c r="A20" s="351" t="s">
        <v>345</v>
      </c>
      <c r="B20" s="352">
        <v>675.897566291319</v>
      </c>
      <c r="C20" s="354">
        <v>348.112532108593</v>
      </c>
    </row>
    <row r="21" s="344" customFormat="true" ht="22.6" customHeight="true" spans="1:3">
      <c r="A21" s="351" t="s">
        <v>20</v>
      </c>
      <c r="B21" s="352">
        <v>727.454393105099</v>
      </c>
      <c r="C21" s="354">
        <v>644.163025268742</v>
      </c>
    </row>
    <row r="22" s="344" customFormat="true" ht="22.6" customHeight="true" spans="1:3">
      <c r="A22" s="351" t="s">
        <v>346</v>
      </c>
      <c r="B22" s="352">
        <v>727.717340225564</v>
      </c>
      <c r="C22" s="354">
        <v>500.301105671843</v>
      </c>
    </row>
    <row r="23" s="344" customFormat="true" ht="22.6" customHeight="true" spans="1:3">
      <c r="A23" s="351" t="s">
        <v>22</v>
      </c>
      <c r="B23" s="352">
        <v>730.787555228277</v>
      </c>
      <c r="C23" s="354">
        <v>380.756018633761</v>
      </c>
    </row>
    <row r="24" s="344" customFormat="true" ht="22.6" customHeight="true" spans="1:3">
      <c r="A24" s="351" t="s">
        <v>347</v>
      </c>
      <c r="B24" s="352">
        <v>727.980152429343</v>
      </c>
      <c r="C24" s="354">
        <v>443.364316608118</v>
      </c>
    </row>
    <row r="25" s="344" customFormat="true" ht="22.6" customHeight="true" spans="1:3">
      <c r="A25" s="351" t="s">
        <v>348</v>
      </c>
      <c r="B25" s="352">
        <v>732.548479632817</v>
      </c>
      <c r="C25" s="354">
        <v>425.884296559629</v>
      </c>
    </row>
  </sheetData>
  <mergeCells count="2">
    <mergeCell ref="A2:A4"/>
    <mergeCell ref="B2:C3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G192"/>
  <sheetViews>
    <sheetView zoomScale="80" zoomScaleNormal="80" workbookViewId="0">
      <selection activeCell="AO13" sqref="AO13:AO192"/>
    </sheetView>
  </sheetViews>
  <sheetFormatPr defaultColWidth="7" defaultRowHeight="13.5"/>
  <cols>
    <col min="1" max="1" width="13.125" style="213" customWidth="true"/>
    <col min="2" max="2" width="8.84166666666667" style="218" customWidth="true"/>
    <col min="3" max="3" width="6.56666666666667" style="218" customWidth="true"/>
    <col min="4" max="6" width="6.275" style="218" customWidth="true"/>
    <col min="7" max="7" width="7.33333333333333" style="218" customWidth="true"/>
    <col min="8" max="12" width="6.75" style="218" customWidth="true"/>
    <col min="13" max="13" width="5.8" style="218" customWidth="true"/>
    <col min="14" max="14" width="4.375" style="218" customWidth="true"/>
    <col min="15" max="15" width="6.55833333333333" style="218" customWidth="true"/>
    <col min="16" max="16" width="6.95" style="218" customWidth="true"/>
    <col min="17" max="17" width="5.98333333333333" style="218" customWidth="true"/>
    <col min="18" max="18" width="7.33333333333333" style="218" hidden="true" customWidth="true"/>
    <col min="19" max="20" width="7.325" style="218" customWidth="true"/>
    <col min="21" max="21" width="6.375" style="218" customWidth="true"/>
    <col min="22" max="22" width="6.375" style="218" hidden="true" customWidth="true"/>
    <col min="23" max="24" width="6.375" style="218" customWidth="true"/>
    <col min="25" max="25" width="6.375" style="218" hidden="true" customWidth="true"/>
    <col min="26" max="27" width="6.375" style="218" customWidth="true"/>
    <col min="28" max="28" width="6.375" style="218" hidden="true" customWidth="true"/>
    <col min="29" max="29" width="6.375" style="218" customWidth="true"/>
    <col min="30" max="30" width="6.675" style="218" customWidth="true"/>
    <col min="31" max="31" width="5.9" style="218" customWidth="true"/>
    <col min="32" max="32" width="6.65" style="218" customWidth="true"/>
    <col min="33" max="33" width="14.55" style="218" hidden="true" customWidth="true"/>
    <col min="34" max="34" width="8.48333333333333" style="218" customWidth="true"/>
    <col min="35" max="35" width="9.925" style="218" customWidth="true"/>
    <col min="36" max="36" width="7.71666666666667" style="218" customWidth="true"/>
    <col min="37" max="37" width="7.20833333333333" style="218" customWidth="true"/>
    <col min="38" max="38" width="8.23333333333333" style="219" customWidth="true"/>
    <col min="39" max="39" width="11.0083333333333" style="218" hidden="true" customWidth="true"/>
    <col min="40" max="40" width="10.0333333333333" style="218" customWidth="true"/>
    <col min="41" max="41" width="11.0083333333333" style="220" customWidth="true"/>
    <col min="42" max="42" width="7.59166666666667" style="218" customWidth="true"/>
    <col min="43" max="44" width="7.96666666666667" style="218" customWidth="true"/>
    <col min="45" max="45" width="7.875" style="213"/>
    <col min="46" max="46" width="6.94166666666667" style="213" customWidth="true"/>
    <col min="47" max="47" width="6.95" style="213" customWidth="true"/>
    <col min="48" max="50" width="7.875" style="213"/>
    <col min="51" max="51" width="6.68333333333333" style="213" customWidth="true"/>
    <col min="52" max="52" width="6.81666666666667" style="213" customWidth="true"/>
    <col min="53" max="58" width="7.875" style="213"/>
    <col min="59" max="59" width="8.09166666666667" style="213"/>
    <col min="60" max="16384" width="7.875" style="213"/>
  </cols>
  <sheetData>
    <row r="1" s="213" customFormat="true" ht="25.5" spans="1:59">
      <c r="A1" s="221" t="s">
        <v>349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222"/>
      <c r="S1" s="222"/>
      <c r="T1" s="222"/>
      <c r="U1" s="222"/>
      <c r="V1" s="222"/>
      <c r="W1" s="222"/>
      <c r="X1" s="222"/>
      <c r="Y1" s="222"/>
      <c r="Z1" s="222"/>
      <c r="AA1" s="222"/>
      <c r="AB1" s="222"/>
      <c r="AC1" s="222"/>
      <c r="AD1" s="222"/>
      <c r="AE1" s="222"/>
      <c r="AF1" s="222"/>
      <c r="AG1" s="222"/>
      <c r="AH1" s="222"/>
      <c r="AI1" s="222"/>
      <c r="AJ1" s="222"/>
      <c r="AK1" s="222"/>
      <c r="AL1" s="286"/>
      <c r="AM1" s="222"/>
      <c r="AN1" s="222"/>
      <c r="AO1" s="295"/>
      <c r="AP1" s="222"/>
      <c r="AQ1" s="222"/>
      <c r="AR1" s="222"/>
      <c r="AS1" s="304"/>
      <c r="AT1" s="304"/>
      <c r="AU1" s="304"/>
      <c r="AV1" s="304"/>
      <c r="AW1" s="304"/>
      <c r="AX1" s="304"/>
      <c r="AY1" s="304"/>
      <c r="AZ1" s="304"/>
      <c r="BA1" s="304"/>
      <c r="BB1" s="304"/>
      <c r="BC1" s="304"/>
      <c r="BD1" s="304"/>
      <c r="BE1" s="304"/>
      <c r="BF1" s="304"/>
      <c r="BG1" s="304"/>
    </row>
    <row r="2" s="214" customFormat="true" ht="70" customHeight="true" spans="1:59">
      <c r="A2" s="223" t="s">
        <v>350</v>
      </c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  <c r="R2" s="223"/>
      <c r="S2" s="223"/>
      <c r="T2" s="223"/>
      <c r="U2" s="223"/>
      <c r="V2" s="223"/>
      <c r="W2" s="223"/>
      <c r="X2" s="223"/>
      <c r="Y2" s="223"/>
      <c r="Z2" s="223"/>
      <c r="AA2" s="223"/>
      <c r="AB2" s="223"/>
      <c r="AC2" s="223"/>
      <c r="AD2" s="223"/>
      <c r="AE2" s="223"/>
      <c r="AF2" s="223"/>
      <c r="AG2" s="223"/>
      <c r="AH2" s="223"/>
      <c r="AI2" s="223"/>
      <c r="AJ2" s="223"/>
      <c r="AK2" s="223"/>
      <c r="AL2" s="223"/>
      <c r="AM2" s="223"/>
      <c r="AN2" s="223"/>
      <c r="AO2" s="223"/>
      <c r="AP2" s="223"/>
      <c r="AQ2" s="223"/>
      <c r="AR2" s="223"/>
      <c r="AS2" s="223"/>
      <c r="AT2" s="223"/>
      <c r="AU2" s="223"/>
      <c r="AV2" s="223"/>
      <c r="AW2" s="223"/>
      <c r="AX2" s="223"/>
      <c r="AY2" s="223"/>
      <c r="AZ2" s="223"/>
      <c r="BA2" s="223"/>
      <c r="BB2" s="223"/>
      <c r="BC2" s="223"/>
      <c r="BD2" s="223"/>
      <c r="BE2" s="223"/>
      <c r="BF2" s="223"/>
      <c r="BG2" s="223"/>
    </row>
    <row r="3" s="214" customFormat="true" ht="26" customHeight="true" spans="1:59">
      <c r="A3" s="224" t="s">
        <v>351</v>
      </c>
      <c r="B3" s="225" t="s">
        <v>352</v>
      </c>
      <c r="C3" s="226" t="s">
        <v>353</v>
      </c>
      <c r="D3" s="227"/>
      <c r="E3" s="227"/>
      <c r="F3" s="227"/>
      <c r="G3" s="227"/>
      <c r="H3" s="227"/>
      <c r="I3" s="227"/>
      <c r="J3" s="227"/>
      <c r="K3" s="227"/>
      <c r="L3" s="254"/>
      <c r="M3" s="263" t="s">
        <v>354</v>
      </c>
      <c r="N3" s="227"/>
      <c r="O3" s="227"/>
      <c r="P3" s="227"/>
      <c r="Q3" s="227"/>
      <c r="R3" s="227"/>
      <c r="S3" s="227"/>
      <c r="T3" s="227"/>
      <c r="U3" s="227"/>
      <c r="V3" s="227"/>
      <c r="W3" s="227"/>
      <c r="X3" s="227"/>
      <c r="Y3" s="227"/>
      <c r="Z3" s="227"/>
      <c r="AA3" s="227"/>
      <c r="AB3" s="227"/>
      <c r="AC3" s="227"/>
      <c r="AD3" s="227"/>
      <c r="AE3" s="227"/>
      <c r="AF3" s="275"/>
      <c r="AG3" s="226" t="s">
        <v>355</v>
      </c>
      <c r="AH3" s="227"/>
      <c r="AI3" s="227"/>
      <c r="AJ3" s="227"/>
      <c r="AK3" s="227"/>
      <c r="AL3" s="287"/>
      <c r="AM3" s="226" t="s">
        <v>356</v>
      </c>
      <c r="AN3" s="227"/>
      <c r="AO3" s="296"/>
      <c r="AP3" s="227"/>
      <c r="AQ3" s="227"/>
      <c r="AR3" s="254"/>
      <c r="AS3" s="305" t="s">
        <v>357</v>
      </c>
      <c r="AT3" s="305"/>
      <c r="AU3" s="305"/>
      <c r="AV3" s="305"/>
      <c r="AW3" s="305"/>
      <c r="AX3" s="305"/>
      <c r="AY3" s="305"/>
      <c r="AZ3" s="305"/>
      <c r="BA3" s="305"/>
      <c r="BB3" s="305"/>
      <c r="BC3" s="305"/>
      <c r="BD3" s="305"/>
      <c r="BE3" s="305"/>
      <c r="BF3" s="305"/>
      <c r="BG3" s="326"/>
    </row>
    <row r="4" s="214" customFormat="true" ht="26" customHeight="true" spans="1:59">
      <c r="A4" s="228"/>
      <c r="B4" s="229"/>
      <c r="C4" s="230" t="s">
        <v>358</v>
      </c>
      <c r="D4" s="231"/>
      <c r="E4" s="231"/>
      <c r="F4" s="231"/>
      <c r="G4" s="231" t="s">
        <v>359</v>
      </c>
      <c r="H4" s="231"/>
      <c r="I4" s="231"/>
      <c r="J4" s="231"/>
      <c r="K4" s="231" t="s">
        <v>360</v>
      </c>
      <c r="L4" s="255"/>
      <c r="M4" s="264" t="s">
        <v>361</v>
      </c>
      <c r="N4" s="231"/>
      <c r="O4" s="231"/>
      <c r="P4" s="231"/>
      <c r="Q4" s="231" t="s">
        <v>362</v>
      </c>
      <c r="R4" s="231"/>
      <c r="S4" s="231"/>
      <c r="T4" s="231"/>
      <c r="U4" s="231" t="s">
        <v>363</v>
      </c>
      <c r="V4" s="231"/>
      <c r="W4" s="231"/>
      <c r="X4" s="231"/>
      <c r="Y4" s="231"/>
      <c r="Z4" s="231"/>
      <c r="AA4" s="231"/>
      <c r="AB4" s="231"/>
      <c r="AC4" s="231"/>
      <c r="AD4" s="231"/>
      <c r="AE4" s="231" t="s">
        <v>360</v>
      </c>
      <c r="AF4" s="276"/>
      <c r="AG4" s="230" t="s">
        <v>364</v>
      </c>
      <c r="AH4" s="231" t="s">
        <v>365</v>
      </c>
      <c r="AI4" s="231" t="s">
        <v>366</v>
      </c>
      <c r="AJ4" s="231" t="s">
        <v>367</v>
      </c>
      <c r="AK4" s="231" t="s">
        <v>360</v>
      </c>
      <c r="AL4" s="288"/>
      <c r="AM4" s="230" t="s">
        <v>368</v>
      </c>
      <c r="AN4" s="231" t="s">
        <v>369</v>
      </c>
      <c r="AO4" s="297" t="s">
        <v>370</v>
      </c>
      <c r="AP4" s="231" t="s">
        <v>367</v>
      </c>
      <c r="AQ4" s="231" t="s">
        <v>360</v>
      </c>
      <c r="AR4" s="255"/>
      <c r="AS4" s="306" t="s">
        <v>371</v>
      </c>
      <c r="AT4" s="231" t="s">
        <v>372</v>
      </c>
      <c r="AU4" s="231" t="s">
        <v>367</v>
      </c>
      <c r="AV4" s="231" t="s">
        <v>360</v>
      </c>
      <c r="AW4" s="231"/>
      <c r="AX4" s="231" t="s">
        <v>373</v>
      </c>
      <c r="AY4" s="231" t="s">
        <v>372</v>
      </c>
      <c r="AZ4" s="231" t="s">
        <v>367</v>
      </c>
      <c r="BA4" s="231" t="s">
        <v>360</v>
      </c>
      <c r="BB4" s="231"/>
      <c r="BC4" s="231" t="s">
        <v>374</v>
      </c>
      <c r="BD4" s="231" t="s">
        <v>372</v>
      </c>
      <c r="BE4" s="231" t="s">
        <v>367</v>
      </c>
      <c r="BF4" s="231" t="s">
        <v>360</v>
      </c>
      <c r="BG4" s="255"/>
    </row>
    <row r="5" s="214" customFormat="true" ht="24" customHeight="true" spans="1:59">
      <c r="A5" s="228"/>
      <c r="B5" s="229"/>
      <c r="C5" s="230" t="s">
        <v>375</v>
      </c>
      <c r="D5" s="231" t="s">
        <v>376</v>
      </c>
      <c r="E5" s="231" t="s">
        <v>377</v>
      </c>
      <c r="F5" s="231" t="s">
        <v>367</v>
      </c>
      <c r="G5" s="231" t="s">
        <v>375</v>
      </c>
      <c r="H5" s="231" t="s">
        <v>376</v>
      </c>
      <c r="I5" s="231" t="s">
        <v>378</v>
      </c>
      <c r="J5" s="231" t="s">
        <v>367</v>
      </c>
      <c r="K5" s="231" t="s">
        <v>379</v>
      </c>
      <c r="L5" s="255" t="s">
        <v>380</v>
      </c>
      <c r="M5" s="264" t="s">
        <v>375</v>
      </c>
      <c r="N5" s="231"/>
      <c r="O5" s="231" t="s">
        <v>381</v>
      </c>
      <c r="P5" s="231" t="s">
        <v>367</v>
      </c>
      <c r="Q5" s="231" t="s">
        <v>375</v>
      </c>
      <c r="R5" s="231"/>
      <c r="S5" s="231" t="s">
        <v>382</v>
      </c>
      <c r="T5" s="231" t="s">
        <v>367</v>
      </c>
      <c r="U5" s="231" t="s">
        <v>383</v>
      </c>
      <c r="V5" s="231"/>
      <c r="W5" s="231"/>
      <c r="X5" s="231" t="s">
        <v>384</v>
      </c>
      <c r="Y5" s="231"/>
      <c r="Z5" s="231"/>
      <c r="AA5" s="231" t="s">
        <v>385</v>
      </c>
      <c r="AB5" s="231"/>
      <c r="AC5" s="231"/>
      <c r="AD5" s="231" t="s">
        <v>367</v>
      </c>
      <c r="AE5" s="231" t="s">
        <v>379</v>
      </c>
      <c r="AF5" s="276" t="s">
        <v>380</v>
      </c>
      <c r="AG5" s="230"/>
      <c r="AH5" s="231"/>
      <c r="AI5" s="231"/>
      <c r="AJ5" s="231"/>
      <c r="AK5" s="231" t="s">
        <v>379</v>
      </c>
      <c r="AL5" s="288" t="s">
        <v>380</v>
      </c>
      <c r="AM5" s="230"/>
      <c r="AN5" s="231"/>
      <c r="AO5" s="252"/>
      <c r="AP5" s="231"/>
      <c r="AQ5" s="231" t="s">
        <v>379</v>
      </c>
      <c r="AR5" s="255" t="s">
        <v>380</v>
      </c>
      <c r="AS5" s="264"/>
      <c r="AT5" s="231"/>
      <c r="AU5" s="231"/>
      <c r="AV5" s="231" t="s">
        <v>379</v>
      </c>
      <c r="AW5" s="231" t="s">
        <v>380</v>
      </c>
      <c r="AX5" s="231"/>
      <c r="AY5" s="231"/>
      <c r="AZ5" s="231"/>
      <c r="BA5" s="231" t="s">
        <v>379</v>
      </c>
      <c r="BB5" s="231" t="s">
        <v>380</v>
      </c>
      <c r="BC5" s="231"/>
      <c r="BD5" s="231"/>
      <c r="BE5" s="231"/>
      <c r="BF5" s="327" t="s">
        <v>379</v>
      </c>
      <c r="BG5" s="255" t="s">
        <v>380</v>
      </c>
    </row>
    <row r="6" s="214" customFormat="true" ht="50" customHeight="true" spans="1:59">
      <c r="A6" s="228"/>
      <c r="B6" s="229"/>
      <c r="C6" s="230"/>
      <c r="D6" s="231"/>
      <c r="E6" s="231"/>
      <c r="F6" s="231"/>
      <c r="G6" s="231"/>
      <c r="H6" s="231"/>
      <c r="I6" s="231"/>
      <c r="J6" s="231"/>
      <c r="K6" s="231"/>
      <c r="L6" s="255"/>
      <c r="M6" s="264"/>
      <c r="N6" s="231"/>
      <c r="O6" s="231"/>
      <c r="P6" s="231"/>
      <c r="Q6" s="231"/>
      <c r="R6" s="231"/>
      <c r="S6" s="231"/>
      <c r="T6" s="231"/>
      <c r="U6" s="231" t="s">
        <v>386</v>
      </c>
      <c r="V6" s="231"/>
      <c r="W6" s="273" t="s">
        <v>387</v>
      </c>
      <c r="X6" s="231" t="s">
        <v>386</v>
      </c>
      <c r="Y6" s="231"/>
      <c r="Z6" s="273" t="s">
        <v>388</v>
      </c>
      <c r="AA6" s="231" t="s">
        <v>386</v>
      </c>
      <c r="AB6" s="231"/>
      <c r="AC6" s="273" t="s">
        <v>389</v>
      </c>
      <c r="AD6" s="231"/>
      <c r="AE6" s="231"/>
      <c r="AF6" s="276"/>
      <c r="AG6" s="230"/>
      <c r="AH6" s="231"/>
      <c r="AI6" s="231"/>
      <c r="AJ6" s="231"/>
      <c r="AK6" s="231"/>
      <c r="AL6" s="288"/>
      <c r="AM6" s="230"/>
      <c r="AN6" s="231"/>
      <c r="AO6" s="252"/>
      <c r="AP6" s="231"/>
      <c r="AQ6" s="231"/>
      <c r="AR6" s="255"/>
      <c r="AS6" s="264"/>
      <c r="AT6" s="231"/>
      <c r="AU6" s="231"/>
      <c r="AV6" s="231"/>
      <c r="AW6" s="231"/>
      <c r="AX6" s="231"/>
      <c r="AY6" s="231"/>
      <c r="AZ6" s="231"/>
      <c r="BA6" s="231"/>
      <c r="BB6" s="231"/>
      <c r="BC6" s="231"/>
      <c r="BD6" s="231"/>
      <c r="BE6" s="231"/>
      <c r="BF6" s="306"/>
      <c r="BG6" s="255"/>
    </row>
    <row r="7" s="215" customFormat="true" ht="21" customHeight="true" spans="1:59">
      <c r="A7" s="232" t="s">
        <v>390</v>
      </c>
      <c r="B7" s="233" t="s">
        <v>391</v>
      </c>
      <c r="C7" s="234"/>
      <c r="D7" s="235" t="s">
        <v>392</v>
      </c>
      <c r="E7" s="235" t="s">
        <v>393</v>
      </c>
      <c r="F7" s="235" t="s">
        <v>391</v>
      </c>
      <c r="G7" s="235"/>
      <c r="H7" s="235" t="s">
        <v>392</v>
      </c>
      <c r="I7" s="235" t="s">
        <v>393</v>
      </c>
      <c r="J7" s="235" t="s">
        <v>391</v>
      </c>
      <c r="K7" s="235" t="s">
        <v>394</v>
      </c>
      <c r="L7" s="256" t="s">
        <v>391</v>
      </c>
      <c r="M7" s="265" t="s">
        <v>392</v>
      </c>
      <c r="N7" s="235"/>
      <c r="O7" s="235" t="s">
        <v>395</v>
      </c>
      <c r="P7" s="235" t="s">
        <v>391</v>
      </c>
      <c r="Q7" s="235" t="s">
        <v>392</v>
      </c>
      <c r="R7" s="235"/>
      <c r="S7" s="235" t="s">
        <v>395</v>
      </c>
      <c r="T7" s="235" t="s">
        <v>391</v>
      </c>
      <c r="U7" s="235" t="s">
        <v>392</v>
      </c>
      <c r="V7" s="235"/>
      <c r="W7" s="235" t="s">
        <v>393</v>
      </c>
      <c r="X7" s="235" t="s">
        <v>392</v>
      </c>
      <c r="Y7" s="235"/>
      <c r="Z7" s="235" t="s">
        <v>393</v>
      </c>
      <c r="AA7" s="235" t="s">
        <v>392</v>
      </c>
      <c r="AB7" s="235"/>
      <c r="AC7" s="235" t="s">
        <v>393</v>
      </c>
      <c r="AD7" s="235" t="s">
        <v>391</v>
      </c>
      <c r="AE7" s="235" t="s">
        <v>394</v>
      </c>
      <c r="AF7" s="277" t="s">
        <v>391</v>
      </c>
      <c r="AG7" s="234" t="s">
        <v>396</v>
      </c>
      <c r="AH7" s="235" t="s">
        <v>396</v>
      </c>
      <c r="AI7" s="235" t="s">
        <v>397</v>
      </c>
      <c r="AJ7" s="235" t="s">
        <v>391</v>
      </c>
      <c r="AK7" s="235" t="s">
        <v>394</v>
      </c>
      <c r="AL7" s="257" t="s">
        <v>391</v>
      </c>
      <c r="AM7" s="234" t="s">
        <v>398</v>
      </c>
      <c r="AN7" s="235" t="s">
        <v>399</v>
      </c>
      <c r="AO7" s="278" t="s">
        <v>400</v>
      </c>
      <c r="AP7" s="235" t="s">
        <v>391</v>
      </c>
      <c r="AQ7" s="235" t="s">
        <v>394</v>
      </c>
      <c r="AR7" s="256" t="s">
        <v>391</v>
      </c>
      <c r="AS7" s="265" t="s">
        <v>392</v>
      </c>
      <c r="AT7" s="235" t="s">
        <v>401</v>
      </c>
      <c r="AU7" s="235" t="s">
        <v>391</v>
      </c>
      <c r="AV7" s="235" t="s">
        <v>394</v>
      </c>
      <c r="AW7" s="235" t="s">
        <v>391</v>
      </c>
      <c r="AX7" s="265" t="s">
        <v>392</v>
      </c>
      <c r="AY7" s="235" t="s">
        <v>401</v>
      </c>
      <c r="AZ7" s="235" t="s">
        <v>391</v>
      </c>
      <c r="BA7" s="235" t="s">
        <v>394</v>
      </c>
      <c r="BB7" s="235" t="s">
        <v>391</v>
      </c>
      <c r="BC7" s="265" t="s">
        <v>392</v>
      </c>
      <c r="BD7" s="235" t="s">
        <v>401</v>
      </c>
      <c r="BE7" s="235" t="s">
        <v>391</v>
      </c>
      <c r="BF7" s="235" t="s">
        <v>394</v>
      </c>
      <c r="BG7" s="235" t="s">
        <v>391</v>
      </c>
    </row>
    <row r="8" s="215" customFormat="true" ht="21" customHeight="true" spans="1:59">
      <c r="A8" s="232" t="s">
        <v>402</v>
      </c>
      <c r="B8" s="236">
        <f>B11+B9+B10+AW11+BB11+BG11</f>
        <v>623285.92595521</v>
      </c>
      <c r="C8" s="234"/>
      <c r="D8" s="235"/>
      <c r="E8" s="235"/>
      <c r="F8" s="235"/>
      <c r="G8" s="235"/>
      <c r="H8" s="235"/>
      <c r="I8" s="235"/>
      <c r="J8" s="235"/>
      <c r="K8" s="235"/>
      <c r="L8" s="256"/>
      <c r="M8" s="265"/>
      <c r="N8" s="235"/>
      <c r="O8" s="235"/>
      <c r="P8" s="235"/>
      <c r="Q8" s="235"/>
      <c r="R8" s="235"/>
      <c r="S8" s="235"/>
      <c r="T8" s="235"/>
      <c r="U8" s="235"/>
      <c r="V8" s="235"/>
      <c r="W8" s="235"/>
      <c r="X8" s="235"/>
      <c r="Y8" s="235"/>
      <c r="Z8" s="235"/>
      <c r="AA8" s="235"/>
      <c r="AB8" s="235"/>
      <c r="AC8" s="235"/>
      <c r="AD8" s="235"/>
      <c r="AE8" s="278"/>
      <c r="AF8" s="277"/>
      <c r="AG8" s="234"/>
      <c r="AH8" s="235"/>
      <c r="AI8" s="235"/>
      <c r="AJ8" s="235"/>
      <c r="AK8" s="235"/>
      <c r="AL8" s="257"/>
      <c r="AM8" s="234"/>
      <c r="AN8" s="235"/>
      <c r="AO8" s="278"/>
      <c r="AP8" s="235"/>
      <c r="AQ8" s="235"/>
      <c r="AR8" s="256"/>
      <c r="AS8" s="235"/>
      <c r="AT8" s="235"/>
      <c r="AU8" s="278"/>
      <c r="AV8" s="278"/>
      <c r="AW8" s="278"/>
      <c r="AX8" s="235"/>
      <c r="AY8" s="317"/>
      <c r="AZ8" s="317"/>
      <c r="BA8" s="307"/>
      <c r="BB8" s="317"/>
      <c r="BC8" s="235"/>
      <c r="BD8" s="235"/>
      <c r="BE8" s="235"/>
      <c r="BF8" s="307"/>
      <c r="BG8" s="235"/>
    </row>
    <row r="9" s="215" customFormat="true" ht="21" customHeight="true" spans="1:59">
      <c r="A9" s="232" t="s">
        <v>403</v>
      </c>
      <c r="B9" s="237">
        <v>3000</v>
      </c>
      <c r="C9" s="234"/>
      <c r="D9" s="235"/>
      <c r="E9" s="235"/>
      <c r="F9" s="235"/>
      <c r="G9" s="235"/>
      <c r="H9" s="235"/>
      <c r="I9" s="235"/>
      <c r="J9" s="235"/>
      <c r="K9" s="235"/>
      <c r="L9" s="256"/>
      <c r="M9" s="265"/>
      <c r="N9" s="235"/>
      <c r="O9" s="235"/>
      <c r="P9" s="235"/>
      <c r="Q9" s="235"/>
      <c r="R9" s="235"/>
      <c r="S9" s="235"/>
      <c r="T9" s="235"/>
      <c r="U9" s="235"/>
      <c r="V9" s="235"/>
      <c r="W9" s="235"/>
      <c r="X9" s="235"/>
      <c r="Y9" s="235"/>
      <c r="Z9" s="235"/>
      <c r="AA9" s="235"/>
      <c r="AB9" s="235"/>
      <c r="AC9" s="235"/>
      <c r="AD9" s="235"/>
      <c r="AE9" s="278"/>
      <c r="AF9" s="277"/>
      <c r="AG9" s="234"/>
      <c r="AH9" s="235"/>
      <c r="AI9" s="235"/>
      <c r="AJ9" s="235"/>
      <c r="AK9" s="235"/>
      <c r="AL9" s="257"/>
      <c r="AM9" s="230"/>
      <c r="AN9" s="231"/>
      <c r="AO9" s="252"/>
      <c r="AP9" s="252"/>
      <c r="AQ9" s="298"/>
      <c r="AR9" s="299"/>
      <c r="AS9" s="278"/>
      <c r="AT9" s="278"/>
      <c r="AU9" s="278"/>
      <c r="AV9" s="307"/>
      <c r="AW9" s="278"/>
      <c r="AX9" s="278"/>
      <c r="AY9" s="278"/>
      <c r="AZ9" s="278"/>
      <c r="BA9" s="278"/>
      <c r="BB9" s="278"/>
      <c r="BC9" s="278"/>
      <c r="BD9" s="278"/>
      <c r="BE9" s="278"/>
      <c r="BF9" s="231"/>
      <c r="BG9" s="231"/>
    </row>
    <row r="10" s="215" customFormat="true" ht="36" customHeight="true" spans="1:59">
      <c r="A10" s="232" t="s">
        <v>404</v>
      </c>
      <c r="B10" s="237">
        <v>9760.77</v>
      </c>
      <c r="C10" s="234"/>
      <c r="D10" s="235"/>
      <c r="E10" s="235"/>
      <c r="F10" s="235"/>
      <c r="G10" s="235"/>
      <c r="H10" s="235"/>
      <c r="I10" s="235"/>
      <c r="J10" s="235"/>
      <c r="K10" s="235"/>
      <c r="L10" s="256"/>
      <c r="M10" s="265"/>
      <c r="N10" s="235"/>
      <c r="O10" s="235"/>
      <c r="P10" s="235"/>
      <c r="Q10" s="235"/>
      <c r="R10" s="235"/>
      <c r="S10" s="235"/>
      <c r="T10" s="235"/>
      <c r="U10" s="235"/>
      <c r="V10" s="235"/>
      <c r="W10" s="235"/>
      <c r="X10" s="235"/>
      <c r="Y10" s="235"/>
      <c r="Z10" s="235"/>
      <c r="AA10" s="235"/>
      <c r="AB10" s="235"/>
      <c r="AC10" s="235"/>
      <c r="AD10" s="235"/>
      <c r="AE10" s="278"/>
      <c r="AF10" s="277"/>
      <c r="AG10" s="234"/>
      <c r="AH10" s="235"/>
      <c r="AI10" s="235"/>
      <c r="AJ10" s="235"/>
      <c r="AK10" s="235"/>
      <c r="AL10" s="257"/>
      <c r="AM10" s="230"/>
      <c r="AN10" s="231"/>
      <c r="AO10" s="252"/>
      <c r="AP10" s="252"/>
      <c r="AQ10" s="298"/>
      <c r="AR10" s="299"/>
      <c r="AS10" s="231"/>
      <c r="AT10" s="231"/>
      <c r="AU10" s="231"/>
      <c r="AV10" s="231"/>
      <c r="AW10" s="231"/>
      <c r="AX10" s="231"/>
      <c r="AY10" s="231"/>
      <c r="AZ10" s="231"/>
      <c r="BA10" s="231"/>
      <c r="BB10" s="231"/>
      <c r="BC10" s="231"/>
      <c r="BD10" s="231"/>
      <c r="BE10" s="231"/>
      <c r="BF10" s="231"/>
      <c r="BG10" s="231"/>
    </row>
    <row r="11" s="216" customFormat="true" ht="23" customHeight="true" spans="1:59">
      <c r="A11" s="232" t="s">
        <v>405</v>
      </c>
      <c r="B11" s="238">
        <f>AR11+AL11+AF11+L11</f>
        <v>571700.10778081</v>
      </c>
      <c r="C11" s="239">
        <f t="shared" ref="C11:M11" si="0">SUM(C12:C192)</f>
        <v>146315</v>
      </c>
      <c r="D11" s="240">
        <f t="shared" si="0"/>
        <v>150704.45</v>
      </c>
      <c r="E11" s="240">
        <f t="shared" si="0"/>
        <v>117862</v>
      </c>
      <c r="F11" s="240">
        <f t="shared" si="0"/>
        <v>131606.311128</v>
      </c>
      <c r="G11" s="240">
        <f t="shared" si="0"/>
        <v>1125598</v>
      </c>
      <c r="H11" s="240">
        <f t="shared" si="0"/>
        <v>1159365.94</v>
      </c>
      <c r="I11" s="240">
        <f t="shared" si="0"/>
        <v>71824</v>
      </c>
      <c r="J11" s="240">
        <f t="shared" si="0"/>
        <v>501699.502056</v>
      </c>
      <c r="K11" s="240">
        <f t="shared" si="0"/>
        <v>67.8000000000001</v>
      </c>
      <c r="L11" s="257">
        <f t="shared" si="0"/>
        <v>321401.0480544</v>
      </c>
      <c r="M11" s="266">
        <f t="shared" si="0"/>
        <v>20531</v>
      </c>
      <c r="N11" s="240">
        <v>0</v>
      </c>
      <c r="O11" s="240"/>
      <c r="P11" s="240">
        <f t="shared" ref="P11:U11" si="1">SUM(P12:P192)</f>
        <v>42618.955392</v>
      </c>
      <c r="Q11" s="240">
        <f t="shared" si="1"/>
        <v>196802</v>
      </c>
      <c r="R11" s="240">
        <v>0</v>
      </c>
      <c r="S11" s="240"/>
      <c r="T11" s="240">
        <f t="shared" si="1"/>
        <v>305205.524154</v>
      </c>
      <c r="U11" s="240">
        <f t="shared" si="1"/>
        <v>32599.95</v>
      </c>
      <c r="V11" s="240"/>
      <c r="W11" s="240">
        <f t="shared" ref="W11:AA11" si="2">SUM(W12:W192)</f>
        <v>207878.184</v>
      </c>
      <c r="X11" s="240">
        <f t="shared" si="2"/>
        <v>39119.94</v>
      </c>
      <c r="Y11" s="240"/>
      <c r="Z11" s="240">
        <f t="shared" si="2"/>
        <v>105674.76</v>
      </c>
      <c r="AA11" s="240">
        <f t="shared" si="2"/>
        <v>145613.11</v>
      </c>
      <c r="AB11" s="240"/>
      <c r="AC11" s="240">
        <f t="shared" ref="AC11:AH11" si="3">SUM(AC12:AC192)</f>
        <v>7814.01600000001</v>
      </c>
      <c r="AD11" s="240">
        <f t="shared" si="3"/>
        <v>81896.7204144</v>
      </c>
      <c r="AE11" s="240">
        <f t="shared" si="3"/>
        <v>67.8000000000001</v>
      </c>
      <c r="AF11" s="279">
        <f t="shared" si="3"/>
        <v>204314.064492298</v>
      </c>
      <c r="AG11" s="284">
        <f t="shared" si="3"/>
        <v>153423</v>
      </c>
      <c r="AH11" s="240">
        <f t="shared" si="3"/>
        <v>153423</v>
      </c>
      <c r="AI11" s="240"/>
      <c r="AJ11" s="240">
        <f t="shared" ref="AJ11:AN11" si="4">SUM(AJ12:AJ192)</f>
        <v>28920.2355</v>
      </c>
      <c r="AK11" s="240">
        <f t="shared" si="4"/>
        <v>67.8000000000001</v>
      </c>
      <c r="AL11" s="257">
        <f t="shared" si="4"/>
        <v>16209.0396</v>
      </c>
      <c r="AM11" s="284">
        <f t="shared" si="4"/>
        <v>512131</v>
      </c>
      <c r="AN11" s="240">
        <f t="shared" si="4"/>
        <v>34142.0666666667</v>
      </c>
      <c r="AO11" s="252"/>
      <c r="AP11" s="240">
        <f t="shared" ref="AP11:AR11" si="5">SUM(AP12:AP192)</f>
        <v>128112.87604192</v>
      </c>
      <c r="AQ11" s="240">
        <f t="shared" si="5"/>
        <v>67.8000000000001</v>
      </c>
      <c r="AR11" s="257">
        <f t="shared" si="5"/>
        <v>29775.955634112</v>
      </c>
      <c r="AS11" s="240">
        <v>2646</v>
      </c>
      <c r="AT11" s="308">
        <v>2087.595</v>
      </c>
      <c r="AU11" s="240"/>
      <c r="AV11" s="298"/>
      <c r="AW11" s="318">
        <v>3977.1189864</v>
      </c>
      <c r="AX11" s="252">
        <v>5789</v>
      </c>
      <c r="AY11" s="319">
        <v>1406.565</v>
      </c>
      <c r="AZ11" s="308"/>
      <c r="BA11" s="298"/>
      <c r="BB11" s="318">
        <v>5862.6754452</v>
      </c>
      <c r="BC11" s="240">
        <v>28621</v>
      </c>
      <c r="BD11" s="319">
        <v>1406.565</v>
      </c>
      <c r="BE11" s="240"/>
      <c r="BF11" s="298"/>
      <c r="BG11" s="308">
        <v>28985.2537428</v>
      </c>
    </row>
    <row r="12" s="217" customFormat="true" ht="18" customHeight="true" spans="1:59">
      <c r="A12" s="241" t="s">
        <v>406</v>
      </c>
      <c r="B12" s="242"/>
      <c r="C12" s="243"/>
      <c r="D12" s="244"/>
      <c r="E12" s="244"/>
      <c r="F12" s="244"/>
      <c r="G12" s="244"/>
      <c r="H12" s="244"/>
      <c r="I12" s="244"/>
      <c r="J12" s="244"/>
      <c r="K12" s="244"/>
      <c r="L12" s="258"/>
      <c r="M12" s="267"/>
      <c r="N12" s="244"/>
      <c r="O12" s="244"/>
      <c r="P12" s="244"/>
      <c r="Q12" s="271"/>
      <c r="R12" s="244"/>
      <c r="S12" s="244"/>
      <c r="T12" s="244"/>
      <c r="U12" s="244"/>
      <c r="V12" s="244"/>
      <c r="W12" s="244"/>
      <c r="X12" s="244"/>
      <c r="Y12" s="244"/>
      <c r="Z12" s="244"/>
      <c r="AA12" s="244"/>
      <c r="AB12" s="244"/>
      <c r="AC12" s="244"/>
      <c r="AD12" s="244"/>
      <c r="AE12" s="244"/>
      <c r="AF12" s="280"/>
      <c r="AG12" s="285"/>
      <c r="AH12" s="244"/>
      <c r="AI12" s="244"/>
      <c r="AJ12" s="244"/>
      <c r="AK12" s="289"/>
      <c r="AL12" s="258"/>
      <c r="AM12" s="290"/>
      <c r="AN12" s="289"/>
      <c r="AO12" s="300"/>
      <c r="AP12" s="300"/>
      <c r="AQ12" s="289"/>
      <c r="AR12" s="301"/>
      <c r="AS12" s="251"/>
      <c r="AT12" s="294"/>
      <c r="AU12" s="294"/>
      <c r="AV12" s="251"/>
      <c r="AW12" s="251"/>
      <c r="AX12" s="251"/>
      <c r="AY12" s="294"/>
      <c r="AZ12" s="294"/>
      <c r="BA12" s="251"/>
      <c r="BB12" s="251"/>
      <c r="BC12" s="294"/>
      <c r="BD12" s="294"/>
      <c r="BE12" s="251"/>
      <c r="BF12" s="251"/>
      <c r="BG12" s="251"/>
    </row>
    <row r="13" s="217" customFormat="true" ht="18" customHeight="true" spans="1:59">
      <c r="A13" s="245" t="s">
        <v>407</v>
      </c>
      <c r="B13" s="246">
        <v>0</v>
      </c>
      <c r="C13" s="247">
        <v>0</v>
      </c>
      <c r="D13" s="248">
        <v>0</v>
      </c>
      <c r="E13" s="248">
        <v>912</v>
      </c>
      <c r="F13" s="248">
        <v>0</v>
      </c>
      <c r="G13" s="248">
        <v>0</v>
      </c>
      <c r="H13" s="248">
        <v>0</v>
      </c>
      <c r="I13" s="248">
        <v>722</v>
      </c>
      <c r="J13" s="248">
        <v>0</v>
      </c>
      <c r="K13" s="259">
        <v>0</v>
      </c>
      <c r="L13" s="260">
        <v>0</v>
      </c>
      <c r="M13" s="268">
        <v>0</v>
      </c>
      <c r="N13" s="248">
        <v>1981</v>
      </c>
      <c r="O13" s="248">
        <v>24247.44</v>
      </c>
      <c r="P13" s="248">
        <v>0</v>
      </c>
      <c r="Q13" s="272">
        <v>0</v>
      </c>
      <c r="R13" s="248">
        <v>1981</v>
      </c>
      <c r="S13" s="248">
        <v>24604.02</v>
      </c>
      <c r="T13" s="248">
        <v>4874.056362</v>
      </c>
      <c r="U13" s="248">
        <v>0</v>
      </c>
      <c r="V13" s="248">
        <v>1380</v>
      </c>
      <c r="W13" s="248">
        <v>1490.4</v>
      </c>
      <c r="X13" s="248">
        <v>0</v>
      </c>
      <c r="Y13" s="248">
        <v>690</v>
      </c>
      <c r="Z13" s="248">
        <v>745.2</v>
      </c>
      <c r="AA13" s="248">
        <v>0</v>
      </c>
      <c r="AB13" s="248">
        <v>46</v>
      </c>
      <c r="AC13" s="248">
        <v>49.68</v>
      </c>
      <c r="AD13" s="248">
        <v>0</v>
      </c>
      <c r="AE13" s="259">
        <v>0</v>
      </c>
      <c r="AF13" s="281">
        <v>0</v>
      </c>
      <c r="AG13" s="247">
        <v>0</v>
      </c>
      <c r="AH13" s="248">
        <v>0</v>
      </c>
      <c r="AI13" s="248">
        <v>1885</v>
      </c>
      <c r="AJ13" s="248">
        <v>0</v>
      </c>
      <c r="AK13" s="259">
        <v>0</v>
      </c>
      <c r="AL13" s="260">
        <v>0</v>
      </c>
      <c r="AM13" s="291">
        <v>66925</v>
      </c>
      <c r="AN13" s="292">
        <v>4461.66666666667</v>
      </c>
      <c r="AO13" s="292">
        <v>3471.4</v>
      </c>
      <c r="AP13" s="292">
        <v>18585.8756</v>
      </c>
      <c r="AQ13" s="259">
        <v>0</v>
      </c>
      <c r="AR13" s="302">
        <v>0</v>
      </c>
      <c r="AS13" s="240"/>
      <c r="AT13" s="308"/>
      <c r="AU13" s="308"/>
      <c r="AV13" s="309"/>
      <c r="AW13" s="320"/>
      <c r="AX13" s="252"/>
      <c r="AY13" s="319"/>
      <c r="AZ13" s="319"/>
      <c r="BA13" s="309"/>
      <c r="BB13" s="319"/>
      <c r="BC13" s="314"/>
      <c r="BD13" s="319"/>
      <c r="BE13" s="308"/>
      <c r="BF13" s="309"/>
      <c r="BG13" s="319"/>
    </row>
    <row r="14" s="217" customFormat="true" ht="18" customHeight="true" spans="1:59">
      <c r="A14" s="245" t="s">
        <v>408</v>
      </c>
      <c r="B14" s="246">
        <v>0</v>
      </c>
      <c r="C14" s="247">
        <v>4578</v>
      </c>
      <c r="D14" s="248">
        <v>4715.34</v>
      </c>
      <c r="E14" s="248">
        <v>912</v>
      </c>
      <c r="F14" s="248">
        <v>5160.468096</v>
      </c>
      <c r="G14" s="248">
        <v>0</v>
      </c>
      <c r="H14" s="248">
        <v>0</v>
      </c>
      <c r="I14" s="248">
        <v>722</v>
      </c>
      <c r="J14" s="248">
        <v>0</v>
      </c>
      <c r="K14" s="259">
        <v>0</v>
      </c>
      <c r="L14" s="260">
        <v>0</v>
      </c>
      <c r="M14" s="268">
        <v>966</v>
      </c>
      <c r="N14" s="248">
        <v>1981</v>
      </c>
      <c r="O14" s="248">
        <v>24247.44</v>
      </c>
      <c r="P14" s="248">
        <v>2342.302704</v>
      </c>
      <c r="Q14" s="272">
        <v>0</v>
      </c>
      <c r="R14" s="248">
        <v>1981</v>
      </c>
      <c r="S14" s="248">
        <v>24604.02</v>
      </c>
      <c r="T14" s="248">
        <v>4874.056362</v>
      </c>
      <c r="U14" s="248">
        <v>144.9</v>
      </c>
      <c r="V14" s="248">
        <v>1380</v>
      </c>
      <c r="W14" s="248">
        <v>1490.4</v>
      </c>
      <c r="X14" s="248">
        <v>173.88</v>
      </c>
      <c r="Y14" s="248">
        <v>690</v>
      </c>
      <c r="Z14" s="248">
        <v>745.2</v>
      </c>
      <c r="AA14" s="248">
        <v>647.22</v>
      </c>
      <c r="AB14" s="248">
        <v>46</v>
      </c>
      <c r="AC14" s="248">
        <v>49.68</v>
      </c>
      <c r="AD14" s="248">
        <v>453.22587072</v>
      </c>
      <c r="AE14" s="259">
        <v>0</v>
      </c>
      <c r="AF14" s="281">
        <v>0</v>
      </c>
      <c r="AG14" s="247">
        <v>114</v>
      </c>
      <c r="AH14" s="248">
        <v>114</v>
      </c>
      <c r="AI14" s="248">
        <v>1885</v>
      </c>
      <c r="AJ14" s="248">
        <v>21.489</v>
      </c>
      <c r="AK14" s="259">
        <v>0</v>
      </c>
      <c r="AL14" s="260">
        <v>0</v>
      </c>
      <c r="AM14" s="291">
        <v>100</v>
      </c>
      <c r="AN14" s="292">
        <v>6.66666666666667</v>
      </c>
      <c r="AO14" s="292">
        <v>3471.4</v>
      </c>
      <c r="AP14" s="292">
        <v>27.7712</v>
      </c>
      <c r="AQ14" s="259">
        <v>0</v>
      </c>
      <c r="AR14" s="302">
        <v>0</v>
      </c>
      <c r="AS14" s="310"/>
      <c r="AT14" s="308"/>
      <c r="AU14" s="308"/>
      <c r="AV14" s="309"/>
      <c r="AW14" s="320"/>
      <c r="AX14" s="321"/>
      <c r="AY14" s="319"/>
      <c r="AZ14" s="319"/>
      <c r="BA14" s="309"/>
      <c r="BB14" s="319"/>
      <c r="BC14" s="314"/>
      <c r="BD14" s="319"/>
      <c r="BE14" s="308"/>
      <c r="BF14" s="309"/>
      <c r="BG14" s="319"/>
    </row>
    <row r="15" s="217" customFormat="true" ht="18" customHeight="true" spans="1:59">
      <c r="A15" s="245" t="s">
        <v>409</v>
      </c>
      <c r="B15" s="246">
        <v>0</v>
      </c>
      <c r="C15" s="247">
        <v>4561</v>
      </c>
      <c r="D15" s="248">
        <v>4697.83</v>
      </c>
      <c r="E15" s="248">
        <v>912</v>
      </c>
      <c r="F15" s="248">
        <v>5141.305152</v>
      </c>
      <c r="G15" s="248">
        <v>0</v>
      </c>
      <c r="H15" s="248">
        <v>0</v>
      </c>
      <c r="I15" s="248">
        <v>722</v>
      </c>
      <c r="J15" s="248">
        <v>0</v>
      </c>
      <c r="K15" s="259">
        <v>0</v>
      </c>
      <c r="L15" s="260">
        <v>0</v>
      </c>
      <c r="M15" s="268">
        <v>1355</v>
      </c>
      <c r="N15" s="248">
        <v>1981</v>
      </c>
      <c r="O15" s="248">
        <v>24247.44</v>
      </c>
      <c r="P15" s="248">
        <v>3285.52812</v>
      </c>
      <c r="Q15" s="272">
        <v>0</v>
      </c>
      <c r="R15" s="248">
        <v>1981</v>
      </c>
      <c r="S15" s="248">
        <v>24604.02</v>
      </c>
      <c r="T15" s="248">
        <v>4874.056362</v>
      </c>
      <c r="U15" s="248">
        <v>203.25</v>
      </c>
      <c r="V15" s="248">
        <v>1380</v>
      </c>
      <c r="W15" s="248">
        <v>1490.4</v>
      </c>
      <c r="X15" s="248">
        <v>243.9</v>
      </c>
      <c r="Y15" s="248">
        <v>690</v>
      </c>
      <c r="Z15" s="248">
        <v>745.2</v>
      </c>
      <c r="AA15" s="248">
        <v>907.85</v>
      </c>
      <c r="AB15" s="248">
        <v>46</v>
      </c>
      <c r="AC15" s="248">
        <v>49.68</v>
      </c>
      <c r="AD15" s="248">
        <v>635.7360816</v>
      </c>
      <c r="AE15" s="259">
        <v>0</v>
      </c>
      <c r="AF15" s="281">
        <v>0</v>
      </c>
      <c r="AG15" s="247">
        <v>446</v>
      </c>
      <c r="AH15" s="248">
        <v>446</v>
      </c>
      <c r="AI15" s="248">
        <v>1885</v>
      </c>
      <c r="AJ15" s="248">
        <v>84.071</v>
      </c>
      <c r="AK15" s="259">
        <v>0</v>
      </c>
      <c r="AL15" s="260">
        <v>0</v>
      </c>
      <c r="AM15" s="291">
        <v>1512</v>
      </c>
      <c r="AN15" s="292">
        <v>100.8</v>
      </c>
      <c r="AO15" s="292">
        <v>3471.4</v>
      </c>
      <c r="AP15" s="292">
        <v>419.900544</v>
      </c>
      <c r="AQ15" s="259">
        <v>0</v>
      </c>
      <c r="AR15" s="302">
        <v>0</v>
      </c>
      <c r="AS15" s="310"/>
      <c r="AT15" s="308"/>
      <c r="AU15" s="308"/>
      <c r="AV15" s="309"/>
      <c r="AW15" s="320"/>
      <c r="AX15" s="321"/>
      <c r="AY15" s="319"/>
      <c r="AZ15" s="319"/>
      <c r="BA15" s="309"/>
      <c r="BB15" s="319"/>
      <c r="BC15" s="314"/>
      <c r="BD15" s="319"/>
      <c r="BE15" s="308"/>
      <c r="BF15" s="309"/>
      <c r="BG15" s="319"/>
    </row>
    <row r="16" s="217" customFormat="true" ht="18" customHeight="true" spans="1:59">
      <c r="A16" s="245" t="s">
        <v>410</v>
      </c>
      <c r="B16" s="246">
        <v>0</v>
      </c>
      <c r="C16" s="247">
        <v>3262</v>
      </c>
      <c r="D16" s="248">
        <v>3359.86</v>
      </c>
      <c r="E16" s="248">
        <v>912</v>
      </c>
      <c r="F16" s="248">
        <v>3677.030784</v>
      </c>
      <c r="G16" s="248">
        <v>0</v>
      </c>
      <c r="H16" s="248">
        <v>0</v>
      </c>
      <c r="I16" s="248">
        <v>722</v>
      </c>
      <c r="J16" s="248">
        <v>0</v>
      </c>
      <c r="K16" s="259">
        <v>0</v>
      </c>
      <c r="L16" s="260">
        <v>0</v>
      </c>
      <c r="M16" s="268">
        <v>922</v>
      </c>
      <c r="N16" s="248">
        <v>1981</v>
      </c>
      <c r="O16" s="248">
        <v>24247.44</v>
      </c>
      <c r="P16" s="248">
        <v>2235.613968</v>
      </c>
      <c r="Q16" s="272">
        <v>0</v>
      </c>
      <c r="R16" s="248">
        <v>1981</v>
      </c>
      <c r="S16" s="248">
        <v>24604.02</v>
      </c>
      <c r="T16" s="248">
        <v>4874.056362</v>
      </c>
      <c r="U16" s="248">
        <v>138.3</v>
      </c>
      <c r="V16" s="248">
        <v>1380</v>
      </c>
      <c r="W16" s="248">
        <v>1490.4</v>
      </c>
      <c r="X16" s="248">
        <v>165.96</v>
      </c>
      <c r="Y16" s="248">
        <v>690</v>
      </c>
      <c r="Z16" s="248">
        <v>745.2</v>
      </c>
      <c r="AA16" s="248">
        <v>617.74</v>
      </c>
      <c r="AB16" s="248">
        <v>46</v>
      </c>
      <c r="AC16" s="248">
        <v>49.68</v>
      </c>
      <c r="AD16" s="248">
        <v>432.58204224</v>
      </c>
      <c r="AE16" s="259">
        <v>0</v>
      </c>
      <c r="AF16" s="281">
        <v>0</v>
      </c>
      <c r="AG16" s="247">
        <v>129</v>
      </c>
      <c r="AH16" s="248">
        <v>129</v>
      </c>
      <c r="AI16" s="248">
        <v>1885</v>
      </c>
      <c r="AJ16" s="248">
        <v>24.3165</v>
      </c>
      <c r="AK16" s="259">
        <v>0</v>
      </c>
      <c r="AL16" s="260">
        <v>0</v>
      </c>
      <c r="AM16" s="291">
        <v>817</v>
      </c>
      <c r="AN16" s="292">
        <v>54.4666666666667</v>
      </c>
      <c r="AO16" s="292">
        <v>3471.4</v>
      </c>
      <c r="AP16" s="292">
        <v>226.890704</v>
      </c>
      <c r="AQ16" s="259">
        <v>0</v>
      </c>
      <c r="AR16" s="302">
        <v>0</v>
      </c>
      <c r="AS16" s="310"/>
      <c r="AT16" s="308"/>
      <c r="AU16" s="308"/>
      <c r="AV16" s="309"/>
      <c r="AW16" s="320"/>
      <c r="AX16" s="321"/>
      <c r="AY16" s="319"/>
      <c r="AZ16" s="319"/>
      <c r="BA16" s="309"/>
      <c r="BB16" s="319"/>
      <c r="BC16" s="314"/>
      <c r="BD16" s="319"/>
      <c r="BE16" s="308"/>
      <c r="BF16" s="309"/>
      <c r="BG16" s="319"/>
    </row>
    <row r="17" s="217" customFormat="true" ht="18" customHeight="true" spans="1:59">
      <c r="A17" s="245" t="s">
        <v>411</v>
      </c>
      <c r="B17" s="246">
        <v>0</v>
      </c>
      <c r="C17" s="247">
        <v>914</v>
      </c>
      <c r="D17" s="248">
        <v>941.42</v>
      </c>
      <c r="E17" s="248">
        <v>912</v>
      </c>
      <c r="F17" s="248">
        <v>1030.290048</v>
      </c>
      <c r="G17" s="248">
        <v>0</v>
      </c>
      <c r="H17" s="248">
        <v>0</v>
      </c>
      <c r="I17" s="248">
        <v>722</v>
      </c>
      <c r="J17" s="248">
        <v>0</v>
      </c>
      <c r="K17" s="259">
        <v>0</v>
      </c>
      <c r="L17" s="260">
        <v>0</v>
      </c>
      <c r="M17" s="268">
        <v>762</v>
      </c>
      <c r="N17" s="248">
        <v>1981</v>
      </c>
      <c r="O17" s="248">
        <v>24247.44</v>
      </c>
      <c r="P17" s="248">
        <v>1847.654928</v>
      </c>
      <c r="Q17" s="272">
        <v>0</v>
      </c>
      <c r="R17" s="248">
        <v>1981</v>
      </c>
      <c r="S17" s="248">
        <v>24604.02</v>
      </c>
      <c r="T17" s="248">
        <v>4874.056362</v>
      </c>
      <c r="U17" s="248">
        <v>114.3</v>
      </c>
      <c r="V17" s="248">
        <v>1380</v>
      </c>
      <c r="W17" s="248">
        <v>1490.4</v>
      </c>
      <c r="X17" s="248">
        <v>137.16</v>
      </c>
      <c r="Y17" s="248">
        <v>690</v>
      </c>
      <c r="Z17" s="248">
        <v>745.2</v>
      </c>
      <c r="AA17" s="248">
        <v>510.54</v>
      </c>
      <c r="AB17" s="248">
        <v>46</v>
      </c>
      <c r="AC17" s="248">
        <v>49.68</v>
      </c>
      <c r="AD17" s="248">
        <v>357.51357504</v>
      </c>
      <c r="AE17" s="259">
        <v>0</v>
      </c>
      <c r="AF17" s="281">
        <v>0</v>
      </c>
      <c r="AG17" s="247">
        <v>54</v>
      </c>
      <c r="AH17" s="248">
        <v>54</v>
      </c>
      <c r="AI17" s="248">
        <v>1885</v>
      </c>
      <c r="AJ17" s="248">
        <v>10.179</v>
      </c>
      <c r="AK17" s="259">
        <v>0</v>
      </c>
      <c r="AL17" s="260">
        <v>0</v>
      </c>
      <c r="AM17" s="291">
        <v>706</v>
      </c>
      <c r="AN17" s="292">
        <v>47.0666666666667</v>
      </c>
      <c r="AO17" s="292">
        <v>3471.4</v>
      </c>
      <c r="AP17" s="292">
        <v>196.064672</v>
      </c>
      <c r="AQ17" s="259">
        <v>0</v>
      </c>
      <c r="AR17" s="302">
        <v>0</v>
      </c>
      <c r="AS17" s="310"/>
      <c r="AT17" s="308"/>
      <c r="AU17" s="308"/>
      <c r="AV17" s="309"/>
      <c r="AW17" s="320"/>
      <c r="AX17" s="321"/>
      <c r="AY17" s="319"/>
      <c r="AZ17" s="319"/>
      <c r="BA17" s="309"/>
      <c r="BB17" s="319"/>
      <c r="BC17" s="314"/>
      <c r="BD17" s="319"/>
      <c r="BE17" s="308"/>
      <c r="BF17" s="309"/>
      <c r="BG17" s="319"/>
    </row>
    <row r="18" s="217" customFormat="true" ht="18" customHeight="true" spans="1:59">
      <c r="A18" s="245" t="s">
        <v>412</v>
      </c>
      <c r="B18" s="246">
        <v>0</v>
      </c>
      <c r="C18" s="247">
        <v>1969</v>
      </c>
      <c r="D18" s="248">
        <v>2028.07</v>
      </c>
      <c r="E18" s="248">
        <v>912</v>
      </c>
      <c r="F18" s="248">
        <v>2219.519808</v>
      </c>
      <c r="G18" s="248">
        <v>1067</v>
      </c>
      <c r="H18" s="248">
        <v>1099.01</v>
      </c>
      <c r="I18" s="248">
        <v>722</v>
      </c>
      <c r="J18" s="248">
        <v>952.182264</v>
      </c>
      <c r="K18" s="259">
        <v>0</v>
      </c>
      <c r="L18" s="260">
        <v>0</v>
      </c>
      <c r="M18" s="268">
        <v>1180</v>
      </c>
      <c r="N18" s="248">
        <v>1981</v>
      </c>
      <c r="O18" s="248">
        <v>24247.44</v>
      </c>
      <c r="P18" s="248">
        <v>2861.19792</v>
      </c>
      <c r="Q18" s="272">
        <v>154</v>
      </c>
      <c r="R18" s="248">
        <v>1981</v>
      </c>
      <c r="S18" s="248">
        <v>24604.02</v>
      </c>
      <c r="T18" s="248">
        <v>378.901908</v>
      </c>
      <c r="U18" s="248">
        <v>200.1</v>
      </c>
      <c r="V18" s="248">
        <v>1380</v>
      </c>
      <c r="W18" s="248">
        <v>1490.4</v>
      </c>
      <c r="X18" s="248">
        <v>240.12</v>
      </c>
      <c r="Y18" s="248">
        <v>690</v>
      </c>
      <c r="Z18" s="248">
        <v>745.2</v>
      </c>
      <c r="AA18" s="248">
        <v>893.78</v>
      </c>
      <c r="AB18" s="248">
        <v>46</v>
      </c>
      <c r="AC18" s="248">
        <v>49.68</v>
      </c>
      <c r="AD18" s="248">
        <v>625.88334528</v>
      </c>
      <c r="AE18" s="259">
        <v>0</v>
      </c>
      <c r="AF18" s="281">
        <v>0</v>
      </c>
      <c r="AG18" s="247">
        <v>75</v>
      </c>
      <c r="AH18" s="248">
        <v>75</v>
      </c>
      <c r="AI18" s="248">
        <v>1885</v>
      </c>
      <c r="AJ18" s="248">
        <v>14.1375</v>
      </c>
      <c r="AK18" s="259">
        <v>0</v>
      </c>
      <c r="AL18" s="260">
        <v>0</v>
      </c>
      <c r="AM18" s="291">
        <v>673</v>
      </c>
      <c r="AN18" s="292">
        <v>44.8666666666667</v>
      </c>
      <c r="AO18" s="292">
        <v>3471.4</v>
      </c>
      <c r="AP18" s="292">
        <v>186.900176</v>
      </c>
      <c r="AQ18" s="259">
        <v>0</v>
      </c>
      <c r="AR18" s="302">
        <v>0</v>
      </c>
      <c r="AS18" s="310"/>
      <c r="AT18" s="308"/>
      <c r="AU18" s="308"/>
      <c r="AV18" s="309"/>
      <c r="AW18" s="320"/>
      <c r="AX18" s="321"/>
      <c r="AY18" s="319"/>
      <c r="AZ18" s="319"/>
      <c r="BA18" s="309"/>
      <c r="BB18" s="319"/>
      <c r="BC18" s="314"/>
      <c r="BD18" s="319"/>
      <c r="BE18" s="308"/>
      <c r="BF18" s="309"/>
      <c r="BG18" s="319"/>
    </row>
    <row r="19" s="217" customFormat="true" ht="18" customHeight="true" spans="1:59">
      <c r="A19" s="245" t="s">
        <v>413</v>
      </c>
      <c r="B19" s="246">
        <v>0</v>
      </c>
      <c r="C19" s="247">
        <v>558</v>
      </c>
      <c r="D19" s="248">
        <v>574.74</v>
      </c>
      <c r="E19" s="248">
        <v>912</v>
      </c>
      <c r="F19" s="248">
        <v>628.995456</v>
      </c>
      <c r="G19" s="248">
        <v>243</v>
      </c>
      <c r="H19" s="248">
        <v>250.29</v>
      </c>
      <c r="I19" s="248">
        <v>722</v>
      </c>
      <c r="J19" s="248">
        <v>216.851256</v>
      </c>
      <c r="K19" s="259">
        <v>0</v>
      </c>
      <c r="L19" s="260">
        <v>0</v>
      </c>
      <c r="M19" s="268">
        <v>82</v>
      </c>
      <c r="N19" s="248">
        <v>1981</v>
      </c>
      <c r="O19" s="248">
        <v>24247.44</v>
      </c>
      <c r="P19" s="248">
        <v>198.829008</v>
      </c>
      <c r="Q19" s="272">
        <v>31</v>
      </c>
      <c r="R19" s="248">
        <v>2413</v>
      </c>
      <c r="S19" s="248">
        <v>29969.46</v>
      </c>
      <c r="T19" s="248">
        <v>92.905326</v>
      </c>
      <c r="U19" s="248">
        <v>16.95</v>
      </c>
      <c r="V19" s="248">
        <v>1380</v>
      </c>
      <c r="W19" s="248">
        <v>1490.4</v>
      </c>
      <c r="X19" s="248">
        <v>20.34</v>
      </c>
      <c r="Y19" s="248">
        <v>690</v>
      </c>
      <c r="Z19" s="248">
        <v>745.2</v>
      </c>
      <c r="AA19" s="248">
        <v>75.71</v>
      </c>
      <c r="AB19" s="248">
        <v>46</v>
      </c>
      <c r="AC19" s="248">
        <v>49.68</v>
      </c>
      <c r="AD19" s="248">
        <v>53.01710496</v>
      </c>
      <c r="AE19" s="259">
        <v>0</v>
      </c>
      <c r="AF19" s="281">
        <v>0</v>
      </c>
      <c r="AG19" s="247">
        <v>241</v>
      </c>
      <c r="AH19" s="248">
        <v>241</v>
      </c>
      <c r="AI19" s="248">
        <v>1885</v>
      </c>
      <c r="AJ19" s="248">
        <v>45.4285</v>
      </c>
      <c r="AK19" s="259">
        <v>0</v>
      </c>
      <c r="AL19" s="260">
        <v>0</v>
      </c>
      <c r="AM19" s="291">
        <v>31</v>
      </c>
      <c r="AN19" s="292">
        <v>2.06666666666667</v>
      </c>
      <c r="AO19" s="292">
        <v>3471.4</v>
      </c>
      <c r="AP19" s="292">
        <v>8.609072</v>
      </c>
      <c r="AQ19" s="259">
        <v>0</v>
      </c>
      <c r="AR19" s="302">
        <v>0</v>
      </c>
      <c r="AS19" s="310"/>
      <c r="AT19" s="308"/>
      <c r="AU19" s="308"/>
      <c r="AV19" s="309"/>
      <c r="AW19" s="320"/>
      <c r="AX19" s="321"/>
      <c r="AY19" s="319"/>
      <c r="AZ19" s="319"/>
      <c r="BA19" s="309"/>
      <c r="BB19" s="319"/>
      <c r="BC19" s="314"/>
      <c r="BD19" s="319"/>
      <c r="BE19" s="308"/>
      <c r="BF19" s="309"/>
      <c r="BG19" s="319"/>
    </row>
    <row r="20" s="217" customFormat="true" ht="18" customHeight="true" spans="1:59">
      <c r="A20" s="245" t="s">
        <v>414</v>
      </c>
      <c r="B20" s="246">
        <v>0</v>
      </c>
      <c r="C20" s="247">
        <v>517</v>
      </c>
      <c r="D20" s="248">
        <v>532.51</v>
      </c>
      <c r="E20" s="248">
        <v>912</v>
      </c>
      <c r="F20" s="248">
        <v>582.778944</v>
      </c>
      <c r="G20" s="248">
        <v>991</v>
      </c>
      <c r="H20" s="248">
        <v>1020.73</v>
      </c>
      <c r="I20" s="248">
        <v>722</v>
      </c>
      <c r="J20" s="248">
        <v>884.360472</v>
      </c>
      <c r="K20" s="259">
        <v>0</v>
      </c>
      <c r="L20" s="260">
        <v>0</v>
      </c>
      <c r="M20" s="268">
        <v>210</v>
      </c>
      <c r="N20" s="248">
        <v>1981</v>
      </c>
      <c r="O20" s="248">
        <v>24247.44</v>
      </c>
      <c r="P20" s="248">
        <v>509.19624</v>
      </c>
      <c r="Q20" s="272">
        <v>187</v>
      </c>
      <c r="R20" s="248">
        <v>2512</v>
      </c>
      <c r="S20" s="248">
        <v>31199.04</v>
      </c>
      <c r="T20" s="248">
        <v>583.422048</v>
      </c>
      <c r="U20" s="248">
        <v>59.55</v>
      </c>
      <c r="V20" s="248">
        <v>1380</v>
      </c>
      <c r="W20" s="248">
        <v>1490.4</v>
      </c>
      <c r="X20" s="248">
        <v>71.46</v>
      </c>
      <c r="Y20" s="248">
        <v>690</v>
      </c>
      <c r="Z20" s="248">
        <v>745.2</v>
      </c>
      <c r="AA20" s="248">
        <v>265.99</v>
      </c>
      <c r="AB20" s="248">
        <v>46</v>
      </c>
      <c r="AC20" s="248">
        <v>49.68</v>
      </c>
      <c r="AD20" s="248">
        <v>186.26363424</v>
      </c>
      <c r="AE20" s="259">
        <v>0</v>
      </c>
      <c r="AF20" s="281">
        <v>0</v>
      </c>
      <c r="AG20" s="247">
        <v>141</v>
      </c>
      <c r="AH20" s="248">
        <v>141</v>
      </c>
      <c r="AI20" s="248">
        <v>1885</v>
      </c>
      <c r="AJ20" s="248">
        <v>26.5785</v>
      </c>
      <c r="AK20" s="259">
        <v>0</v>
      </c>
      <c r="AL20" s="260">
        <v>0</v>
      </c>
      <c r="AM20" s="291">
        <v>9529</v>
      </c>
      <c r="AN20" s="292">
        <v>635.266666666667</v>
      </c>
      <c r="AO20" s="292">
        <v>3471.4</v>
      </c>
      <c r="AP20" s="292">
        <v>2646.317648</v>
      </c>
      <c r="AQ20" s="259">
        <v>0</v>
      </c>
      <c r="AR20" s="302">
        <v>0</v>
      </c>
      <c r="AS20" s="310"/>
      <c r="AT20" s="308"/>
      <c r="AU20" s="308"/>
      <c r="AV20" s="309"/>
      <c r="AW20" s="320"/>
      <c r="AX20" s="321"/>
      <c r="AY20" s="319"/>
      <c r="AZ20" s="319"/>
      <c r="BA20" s="309"/>
      <c r="BB20" s="319"/>
      <c r="BC20" s="314"/>
      <c r="BD20" s="319"/>
      <c r="BE20" s="308"/>
      <c r="BF20" s="309"/>
      <c r="BG20" s="319"/>
    </row>
    <row r="21" s="217" customFormat="true" ht="18" customHeight="true" spans="1:59">
      <c r="A21" s="245" t="s">
        <v>415</v>
      </c>
      <c r="B21" s="246">
        <v>0</v>
      </c>
      <c r="C21" s="247">
        <v>481</v>
      </c>
      <c r="D21" s="248">
        <v>495.43</v>
      </c>
      <c r="E21" s="248">
        <v>912</v>
      </c>
      <c r="F21" s="248">
        <v>542.198592</v>
      </c>
      <c r="G21" s="248">
        <v>3924</v>
      </c>
      <c r="H21" s="248">
        <v>4041.72</v>
      </c>
      <c r="I21" s="248">
        <v>722</v>
      </c>
      <c r="J21" s="248">
        <v>3501.746208</v>
      </c>
      <c r="K21" s="259">
        <v>0</v>
      </c>
      <c r="L21" s="260">
        <v>0</v>
      </c>
      <c r="M21" s="268">
        <v>94</v>
      </c>
      <c r="N21" s="248">
        <v>1981</v>
      </c>
      <c r="O21" s="248">
        <v>24247.44</v>
      </c>
      <c r="P21" s="248">
        <v>227.925936</v>
      </c>
      <c r="Q21" s="272">
        <v>495</v>
      </c>
      <c r="R21" s="248">
        <v>1981</v>
      </c>
      <c r="S21" s="248">
        <v>24604.02</v>
      </c>
      <c r="T21" s="248">
        <v>1217.89899</v>
      </c>
      <c r="U21" s="248">
        <v>88.35</v>
      </c>
      <c r="V21" s="248">
        <v>1380</v>
      </c>
      <c r="W21" s="248">
        <v>1490.4</v>
      </c>
      <c r="X21" s="248">
        <v>106.02</v>
      </c>
      <c r="Y21" s="248">
        <v>690</v>
      </c>
      <c r="Z21" s="248">
        <v>745.2</v>
      </c>
      <c r="AA21" s="248">
        <v>394.63</v>
      </c>
      <c r="AB21" s="248">
        <v>46</v>
      </c>
      <c r="AC21" s="248">
        <v>49.68</v>
      </c>
      <c r="AD21" s="248">
        <v>276.34579488</v>
      </c>
      <c r="AE21" s="259">
        <v>0</v>
      </c>
      <c r="AF21" s="281">
        <v>0</v>
      </c>
      <c r="AG21" s="247">
        <v>134</v>
      </c>
      <c r="AH21" s="248">
        <v>134</v>
      </c>
      <c r="AI21" s="248">
        <v>1885</v>
      </c>
      <c r="AJ21" s="248">
        <v>25.259</v>
      </c>
      <c r="AK21" s="259">
        <v>0</v>
      </c>
      <c r="AL21" s="260">
        <v>0</v>
      </c>
      <c r="AM21" s="291">
        <v>3560</v>
      </c>
      <c r="AN21" s="292">
        <v>237.333333333333</v>
      </c>
      <c r="AO21" s="292">
        <v>3471.4</v>
      </c>
      <c r="AP21" s="292">
        <v>988.65472</v>
      </c>
      <c r="AQ21" s="259">
        <v>0</v>
      </c>
      <c r="AR21" s="302">
        <v>0</v>
      </c>
      <c r="AS21" s="310"/>
      <c r="AT21" s="308"/>
      <c r="AU21" s="308"/>
      <c r="AV21" s="309"/>
      <c r="AW21" s="320"/>
      <c r="AX21" s="321"/>
      <c r="AY21" s="319"/>
      <c r="AZ21" s="319"/>
      <c r="BA21" s="309"/>
      <c r="BB21" s="319"/>
      <c r="BC21" s="314"/>
      <c r="BD21" s="319"/>
      <c r="BE21" s="308"/>
      <c r="BF21" s="309"/>
      <c r="BG21" s="319"/>
    </row>
    <row r="22" s="217" customFormat="true" ht="18" customHeight="true" spans="1:59">
      <c r="A22" s="245" t="s">
        <v>416</v>
      </c>
      <c r="B22" s="246">
        <v>0</v>
      </c>
      <c r="C22" s="247">
        <v>294</v>
      </c>
      <c r="D22" s="248">
        <v>302.82</v>
      </c>
      <c r="E22" s="248">
        <v>912</v>
      </c>
      <c r="F22" s="248">
        <v>331.406208</v>
      </c>
      <c r="G22" s="248">
        <v>1477</v>
      </c>
      <c r="H22" s="248">
        <v>1521.31</v>
      </c>
      <c r="I22" s="248">
        <v>722</v>
      </c>
      <c r="J22" s="248">
        <v>1318.062984</v>
      </c>
      <c r="K22" s="259">
        <v>0</v>
      </c>
      <c r="L22" s="260">
        <v>0</v>
      </c>
      <c r="M22" s="268">
        <v>56</v>
      </c>
      <c r="N22" s="248">
        <v>1981</v>
      </c>
      <c r="O22" s="248">
        <v>24247.44</v>
      </c>
      <c r="P22" s="248">
        <v>135.785664</v>
      </c>
      <c r="Q22" s="272">
        <v>310</v>
      </c>
      <c r="R22" s="248">
        <v>2121</v>
      </c>
      <c r="S22" s="248">
        <v>26342.82</v>
      </c>
      <c r="T22" s="248">
        <v>816.62742</v>
      </c>
      <c r="U22" s="248">
        <v>54.9</v>
      </c>
      <c r="V22" s="248">
        <v>1380</v>
      </c>
      <c r="W22" s="248">
        <v>1490.4</v>
      </c>
      <c r="X22" s="248">
        <v>65.88</v>
      </c>
      <c r="Y22" s="248">
        <v>690</v>
      </c>
      <c r="Z22" s="248">
        <v>745.2</v>
      </c>
      <c r="AA22" s="248">
        <v>245.22</v>
      </c>
      <c r="AB22" s="248">
        <v>46</v>
      </c>
      <c r="AC22" s="248">
        <v>49.68</v>
      </c>
      <c r="AD22" s="248">
        <v>171.71911872</v>
      </c>
      <c r="AE22" s="259">
        <v>0</v>
      </c>
      <c r="AF22" s="281">
        <v>0</v>
      </c>
      <c r="AG22" s="247">
        <v>92</v>
      </c>
      <c r="AH22" s="248">
        <v>92</v>
      </c>
      <c r="AI22" s="248">
        <v>1885</v>
      </c>
      <c r="AJ22" s="248">
        <v>17.342</v>
      </c>
      <c r="AK22" s="259">
        <v>0</v>
      </c>
      <c r="AL22" s="260">
        <v>0</v>
      </c>
      <c r="AM22" s="291">
        <v>46</v>
      </c>
      <c r="AN22" s="292">
        <v>3.06666666666667</v>
      </c>
      <c r="AO22" s="292">
        <v>3471.4</v>
      </c>
      <c r="AP22" s="292">
        <v>12.774752</v>
      </c>
      <c r="AQ22" s="259">
        <v>0</v>
      </c>
      <c r="AR22" s="302">
        <v>0</v>
      </c>
      <c r="AS22" s="310"/>
      <c r="AT22" s="308"/>
      <c r="AU22" s="308"/>
      <c r="AV22" s="309"/>
      <c r="AW22" s="320"/>
      <c r="AX22" s="321"/>
      <c r="AY22" s="319"/>
      <c r="AZ22" s="319"/>
      <c r="BA22" s="309"/>
      <c r="BB22" s="319"/>
      <c r="BC22" s="314"/>
      <c r="BD22" s="319"/>
      <c r="BE22" s="308"/>
      <c r="BF22" s="309"/>
      <c r="BG22" s="319"/>
    </row>
    <row r="23" s="217" customFormat="true" ht="18" customHeight="true" spans="1:59">
      <c r="A23" s="245" t="s">
        <v>417</v>
      </c>
      <c r="B23" s="246">
        <v>0</v>
      </c>
      <c r="C23" s="247">
        <v>483</v>
      </c>
      <c r="D23" s="248">
        <v>497.49</v>
      </c>
      <c r="E23" s="248">
        <v>912</v>
      </c>
      <c r="F23" s="248">
        <v>544.453056</v>
      </c>
      <c r="G23" s="248">
        <v>12333</v>
      </c>
      <c r="H23" s="248">
        <v>12702.99</v>
      </c>
      <c r="I23" s="248">
        <v>722</v>
      </c>
      <c r="J23" s="248">
        <v>11005.870536</v>
      </c>
      <c r="K23" s="259">
        <v>0</v>
      </c>
      <c r="L23" s="260">
        <v>0</v>
      </c>
      <c r="M23" s="268">
        <v>106</v>
      </c>
      <c r="N23" s="248">
        <v>1981</v>
      </c>
      <c r="O23" s="248">
        <v>24247.44</v>
      </c>
      <c r="P23" s="248">
        <v>257.022864</v>
      </c>
      <c r="Q23" s="272">
        <v>1110</v>
      </c>
      <c r="R23" s="248">
        <v>1981</v>
      </c>
      <c r="S23" s="248">
        <v>24604.02</v>
      </c>
      <c r="T23" s="248">
        <v>2731.04622</v>
      </c>
      <c r="U23" s="248">
        <v>182.4</v>
      </c>
      <c r="V23" s="248">
        <v>1380</v>
      </c>
      <c r="W23" s="248">
        <v>1490.4</v>
      </c>
      <c r="X23" s="248">
        <v>218.88</v>
      </c>
      <c r="Y23" s="248">
        <v>690</v>
      </c>
      <c r="Z23" s="248">
        <v>745.2</v>
      </c>
      <c r="AA23" s="248">
        <v>814.72</v>
      </c>
      <c r="AB23" s="248">
        <v>46</v>
      </c>
      <c r="AC23" s="248">
        <v>49.68</v>
      </c>
      <c r="AD23" s="248">
        <v>570.52035072</v>
      </c>
      <c r="AE23" s="259">
        <v>0</v>
      </c>
      <c r="AF23" s="281">
        <v>0</v>
      </c>
      <c r="AG23" s="247">
        <v>144</v>
      </c>
      <c r="AH23" s="248">
        <v>144</v>
      </c>
      <c r="AI23" s="248">
        <v>1885</v>
      </c>
      <c r="AJ23" s="248">
        <v>27.144</v>
      </c>
      <c r="AK23" s="259">
        <v>0</v>
      </c>
      <c r="AL23" s="260">
        <v>0</v>
      </c>
      <c r="AM23" s="291">
        <v>1767</v>
      </c>
      <c r="AN23" s="292">
        <v>117.8</v>
      </c>
      <c r="AO23" s="292">
        <v>3471.4</v>
      </c>
      <c r="AP23" s="292">
        <v>490.717104</v>
      </c>
      <c r="AQ23" s="259">
        <v>0</v>
      </c>
      <c r="AR23" s="302">
        <v>0</v>
      </c>
      <c r="AS23" s="310"/>
      <c r="AT23" s="308"/>
      <c r="AU23" s="308"/>
      <c r="AV23" s="309"/>
      <c r="AW23" s="320"/>
      <c r="AX23" s="321"/>
      <c r="AY23" s="319"/>
      <c r="AZ23" s="319"/>
      <c r="BA23" s="309"/>
      <c r="BB23" s="319"/>
      <c r="BC23" s="314"/>
      <c r="BD23" s="319"/>
      <c r="BE23" s="308"/>
      <c r="BF23" s="309"/>
      <c r="BG23" s="319"/>
    </row>
    <row r="24" s="217" customFormat="true" ht="18" customHeight="true" spans="1:59">
      <c r="A24" s="245" t="s">
        <v>418</v>
      </c>
      <c r="B24" s="246">
        <v>0</v>
      </c>
      <c r="C24" s="247">
        <v>681</v>
      </c>
      <c r="D24" s="248">
        <v>701.43</v>
      </c>
      <c r="E24" s="248">
        <v>912</v>
      </c>
      <c r="F24" s="248">
        <v>767.644992</v>
      </c>
      <c r="G24" s="248">
        <v>7906</v>
      </c>
      <c r="H24" s="248">
        <v>8143.18</v>
      </c>
      <c r="I24" s="248">
        <v>722</v>
      </c>
      <c r="J24" s="248">
        <v>7055.251152</v>
      </c>
      <c r="K24" s="259">
        <v>0</v>
      </c>
      <c r="L24" s="260">
        <v>0</v>
      </c>
      <c r="M24" s="268">
        <v>153</v>
      </c>
      <c r="N24" s="248">
        <v>1981</v>
      </c>
      <c r="O24" s="248">
        <v>24247.44</v>
      </c>
      <c r="P24" s="248">
        <v>370.985832</v>
      </c>
      <c r="Q24" s="272">
        <v>1686</v>
      </c>
      <c r="R24" s="248">
        <v>1981</v>
      </c>
      <c r="S24" s="248">
        <v>24604.02</v>
      </c>
      <c r="T24" s="248">
        <v>4148.237772</v>
      </c>
      <c r="U24" s="248">
        <v>275.85</v>
      </c>
      <c r="V24" s="248">
        <v>1380</v>
      </c>
      <c r="W24" s="248">
        <v>1490.4</v>
      </c>
      <c r="X24" s="248">
        <v>331.02</v>
      </c>
      <c r="Y24" s="248">
        <v>690</v>
      </c>
      <c r="Z24" s="248">
        <v>745.2</v>
      </c>
      <c r="AA24" s="248">
        <v>1232.13</v>
      </c>
      <c r="AB24" s="248">
        <v>46</v>
      </c>
      <c r="AC24" s="248">
        <v>49.68</v>
      </c>
      <c r="AD24" s="248">
        <v>862.81819488</v>
      </c>
      <c r="AE24" s="259">
        <v>0</v>
      </c>
      <c r="AF24" s="281">
        <v>0</v>
      </c>
      <c r="AG24" s="247">
        <v>110</v>
      </c>
      <c r="AH24" s="248">
        <v>110</v>
      </c>
      <c r="AI24" s="248">
        <v>1885</v>
      </c>
      <c r="AJ24" s="248">
        <v>20.735</v>
      </c>
      <c r="AK24" s="259">
        <v>0</v>
      </c>
      <c r="AL24" s="260">
        <v>0</v>
      </c>
      <c r="AM24" s="291">
        <v>2480</v>
      </c>
      <c r="AN24" s="292">
        <v>165.333333333333</v>
      </c>
      <c r="AO24" s="292">
        <v>3471.4</v>
      </c>
      <c r="AP24" s="292">
        <v>688.72576</v>
      </c>
      <c r="AQ24" s="259">
        <v>0</v>
      </c>
      <c r="AR24" s="302">
        <v>0</v>
      </c>
      <c r="AS24" s="310"/>
      <c r="AT24" s="308"/>
      <c r="AU24" s="308"/>
      <c r="AV24" s="309"/>
      <c r="AW24" s="320"/>
      <c r="AX24" s="321"/>
      <c r="AY24" s="319"/>
      <c r="AZ24" s="319"/>
      <c r="BA24" s="309"/>
      <c r="BB24" s="319"/>
      <c r="BC24" s="314"/>
      <c r="BD24" s="319"/>
      <c r="BE24" s="308"/>
      <c r="BF24" s="309"/>
      <c r="BG24" s="319"/>
    </row>
    <row r="25" s="217" customFormat="true" ht="18" customHeight="true" spans="1:59">
      <c r="A25" s="241" t="s">
        <v>419</v>
      </c>
      <c r="B25" s="249"/>
      <c r="C25" s="250"/>
      <c r="D25" s="251"/>
      <c r="E25" s="251"/>
      <c r="F25" s="251"/>
      <c r="G25" s="251"/>
      <c r="H25" s="251"/>
      <c r="I25" s="251"/>
      <c r="J25" s="251"/>
      <c r="K25" s="251"/>
      <c r="L25" s="261"/>
      <c r="M25" s="269"/>
      <c r="N25" s="251"/>
      <c r="O25" s="251"/>
      <c r="P25" s="251"/>
      <c r="Q25" s="251"/>
      <c r="R25" s="251"/>
      <c r="S25" s="251"/>
      <c r="T25" s="251"/>
      <c r="U25" s="274"/>
      <c r="V25" s="274"/>
      <c r="W25" s="274"/>
      <c r="X25" s="274"/>
      <c r="Y25" s="274"/>
      <c r="Z25" s="274"/>
      <c r="AA25" s="274"/>
      <c r="AB25" s="274"/>
      <c r="AC25" s="274"/>
      <c r="AD25" s="274"/>
      <c r="AE25" s="282"/>
      <c r="AF25" s="283"/>
      <c r="AG25" s="247"/>
      <c r="AH25" s="251"/>
      <c r="AI25" s="251"/>
      <c r="AJ25" s="274"/>
      <c r="AK25" s="282"/>
      <c r="AL25" s="293"/>
      <c r="AM25" s="291"/>
      <c r="AN25" s="294"/>
      <c r="AO25" s="300"/>
      <c r="AP25" s="294"/>
      <c r="AQ25" s="282"/>
      <c r="AR25" s="303"/>
      <c r="AS25" s="311">
        <v>76</v>
      </c>
      <c r="AT25" s="312">
        <v>2087.595</v>
      </c>
      <c r="AU25" s="312">
        <v>190.388664</v>
      </c>
      <c r="AV25" s="313">
        <v>0.6</v>
      </c>
      <c r="AW25" s="322">
        <v>114.2331984</v>
      </c>
      <c r="AX25" s="323">
        <v>241</v>
      </c>
      <c r="AY25" s="324">
        <v>1406.565</v>
      </c>
      <c r="AZ25" s="324">
        <v>406.778598</v>
      </c>
      <c r="BA25" s="313">
        <v>0.6</v>
      </c>
      <c r="BB25" s="324">
        <v>244.0671588</v>
      </c>
      <c r="BC25" s="311">
        <v>1234</v>
      </c>
      <c r="BD25" s="324">
        <v>1406.565</v>
      </c>
      <c r="BE25" s="312">
        <v>2082.841452</v>
      </c>
      <c r="BF25" s="313">
        <v>0.6</v>
      </c>
      <c r="BG25" s="324">
        <v>1249.7048712</v>
      </c>
    </row>
    <row r="26" s="217" customFormat="true" ht="18" customHeight="true" spans="1:59">
      <c r="A26" s="245" t="s">
        <v>420</v>
      </c>
      <c r="B26" s="246">
        <v>1032.59971584</v>
      </c>
      <c r="C26" s="247">
        <v>0</v>
      </c>
      <c r="D26" s="248">
        <v>0</v>
      </c>
      <c r="E26" s="248">
        <v>690</v>
      </c>
      <c r="F26" s="248">
        <v>0</v>
      </c>
      <c r="G26" s="248">
        <v>0</v>
      </c>
      <c r="H26" s="248">
        <v>0</v>
      </c>
      <c r="I26" s="248">
        <v>322</v>
      </c>
      <c r="J26" s="248">
        <v>0</v>
      </c>
      <c r="K26" s="259">
        <v>0.6</v>
      </c>
      <c r="L26" s="260">
        <v>0</v>
      </c>
      <c r="M26" s="268">
        <v>0</v>
      </c>
      <c r="N26" s="248">
        <v>1372</v>
      </c>
      <c r="O26" s="248">
        <v>16793.28</v>
      </c>
      <c r="P26" s="248">
        <v>0</v>
      </c>
      <c r="Q26" s="272">
        <v>0</v>
      </c>
      <c r="R26" s="248">
        <v>999</v>
      </c>
      <c r="S26" s="248">
        <v>12407.58</v>
      </c>
      <c r="T26" s="248">
        <v>0</v>
      </c>
      <c r="U26" s="248">
        <v>0</v>
      </c>
      <c r="V26" s="248">
        <v>972</v>
      </c>
      <c r="W26" s="248">
        <v>1049.76</v>
      </c>
      <c r="X26" s="248">
        <v>0</v>
      </c>
      <c r="Y26" s="248">
        <v>486</v>
      </c>
      <c r="Z26" s="248">
        <v>524.88</v>
      </c>
      <c r="AA26" s="248">
        <v>0</v>
      </c>
      <c r="AB26" s="248">
        <v>32.4</v>
      </c>
      <c r="AC26" s="248">
        <v>34.992</v>
      </c>
      <c r="AD26" s="248">
        <v>0</v>
      </c>
      <c r="AE26" s="259">
        <v>0.6</v>
      </c>
      <c r="AF26" s="281">
        <v>0</v>
      </c>
      <c r="AG26" s="247">
        <v>0</v>
      </c>
      <c r="AH26" s="248">
        <v>0</v>
      </c>
      <c r="AI26" s="248">
        <v>1885</v>
      </c>
      <c r="AJ26" s="248">
        <v>0</v>
      </c>
      <c r="AK26" s="259">
        <v>0.6</v>
      </c>
      <c r="AL26" s="260">
        <v>0</v>
      </c>
      <c r="AM26" s="291">
        <v>8883</v>
      </c>
      <c r="AN26" s="292">
        <v>592.2</v>
      </c>
      <c r="AO26" s="292">
        <v>2421.76</v>
      </c>
      <c r="AP26" s="292">
        <v>1720.9995264</v>
      </c>
      <c r="AQ26" s="259">
        <v>0.6</v>
      </c>
      <c r="AR26" s="302">
        <v>1032.59971584</v>
      </c>
      <c r="AS26" s="310"/>
      <c r="AT26" s="308"/>
      <c r="AU26" s="308"/>
      <c r="AV26" s="309"/>
      <c r="AW26" s="320"/>
      <c r="AX26" s="321"/>
      <c r="AY26" s="319"/>
      <c r="AZ26" s="319"/>
      <c r="BA26" s="309"/>
      <c r="BB26" s="319"/>
      <c r="BC26" s="314"/>
      <c r="BD26" s="319"/>
      <c r="BE26" s="308"/>
      <c r="BF26" s="309"/>
      <c r="BG26" s="319"/>
    </row>
    <row r="27" s="217" customFormat="true" ht="18" customHeight="true" spans="1:59">
      <c r="A27" s="245" t="s">
        <v>421</v>
      </c>
      <c r="B27" s="246">
        <v>994.1481012576</v>
      </c>
      <c r="C27" s="247">
        <v>825</v>
      </c>
      <c r="D27" s="248">
        <v>849.75</v>
      </c>
      <c r="E27" s="248">
        <v>690</v>
      </c>
      <c r="F27" s="248">
        <v>703.593</v>
      </c>
      <c r="G27" s="248">
        <v>1092</v>
      </c>
      <c r="H27" s="248">
        <v>1124.76</v>
      </c>
      <c r="I27" s="248">
        <v>322</v>
      </c>
      <c r="J27" s="248">
        <v>434.607264</v>
      </c>
      <c r="K27" s="259">
        <v>0.6</v>
      </c>
      <c r="L27" s="260">
        <v>682.9201584</v>
      </c>
      <c r="M27" s="268">
        <v>116</v>
      </c>
      <c r="N27" s="248">
        <v>1372</v>
      </c>
      <c r="O27" s="248">
        <v>16793.28</v>
      </c>
      <c r="P27" s="248">
        <v>194.802048</v>
      </c>
      <c r="Q27" s="272">
        <v>161</v>
      </c>
      <c r="R27" s="248">
        <v>999</v>
      </c>
      <c r="S27" s="248">
        <v>12407.58</v>
      </c>
      <c r="T27" s="248">
        <v>199.762038</v>
      </c>
      <c r="U27" s="248">
        <v>41.55</v>
      </c>
      <c r="V27" s="248">
        <v>972</v>
      </c>
      <c r="W27" s="248">
        <v>1049.76</v>
      </c>
      <c r="X27" s="248">
        <v>49.86</v>
      </c>
      <c r="Y27" s="248">
        <v>486</v>
      </c>
      <c r="Z27" s="248">
        <v>524.88</v>
      </c>
      <c r="AA27" s="248">
        <v>185.59</v>
      </c>
      <c r="AB27" s="248">
        <v>32.4</v>
      </c>
      <c r="AC27" s="248">
        <v>34.992</v>
      </c>
      <c r="AD27" s="248">
        <v>91.538652096</v>
      </c>
      <c r="AE27" s="259">
        <v>0.6</v>
      </c>
      <c r="AF27" s="281">
        <v>291.6616428576</v>
      </c>
      <c r="AG27" s="247">
        <v>173</v>
      </c>
      <c r="AH27" s="248">
        <v>173</v>
      </c>
      <c r="AI27" s="248">
        <v>1885</v>
      </c>
      <c r="AJ27" s="248">
        <v>32.6105</v>
      </c>
      <c r="AK27" s="259">
        <v>0.6</v>
      </c>
      <c r="AL27" s="260">
        <v>19.5663</v>
      </c>
      <c r="AM27" s="291">
        <v>0</v>
      </c>
      <c r="AN27" s="292">
        <v>0</v>
      </c>
      <c r="AO27" s="292">
        <v>2421.76</v>
      </c>
      <c r="AP27" s="292">
        <v>0</v>
      </c>
      <c r="AQ27" s="259">
        <v>0.6</v>
      </c>
      <c r="AR27" s="302">
        <v>0</v>
      </c>
      <c r="AS27" s="310"/>
      <c r="AT27" s="308"/>
      <c r="AU27" s="308"/>
      <c r="AV27" s="309"/>
      <c r="AW27" s="320"/>
      <c r="AX27" s="321"/>
      <c r="AY27" s="319"/>
      <c r="AZ27" s="319"/>
      <c r="BA27" s="309"/>
      <c r="BB27" s="319"/>
      <c r="BC27" s="314"/>
      <c r="BD27" s="319"/>
      <c r="BE27" s="308"/>
      <c r="BF27" s="309"/>
      <c r="BG27" s="319"/>
    </row>
    <row r="28" s="217" customFormat="true" ht="18" customHeight="true" spans="1:59">
      <c r="A28" s="245" t="s">
        <v>422</v>
      </c>
      <c r="B28" s="246">
        <v>921.8624336256</v>
      </c>
      <c r="C28" s="247">
        <v>875</v>
      </c>
      <c r="D28" s="248">
        <v>901.25</v>
      </c>
      <c r="E28" s="248">
        <v>690</v>
      </c>
      <c r="F28" s="248">
        <v>746.235</v>
      </c>
      <c r="G28" s="248">
        <v>769</v>
      </c>
      <c r="H28" s="248">
        <v>792.07</v>
      </c>
      <c r="I28" s="248">
        <v>322</v>
      </c>
      <c r="J28" s="248">
        <v>306.055848</v>
      </c>
      <c r="K28" s="259">
        <v>0.6</v>
      </c>
      <c r="L28" s="260">
        <v>631.3745088</v>
      </c>
      <c r="M28" s="268">
        <v>118</v>
      </c>
      <c r="N28" s="248">
        <v>1372</v>
      </c>
      <c r="O28" s="248">
        <v>16793.28</v>
      </c>
      <c r="P28" s="248">
        <v>198.160704</v>
      </c>
      <c r="Q28" s="272">
        <v>144</v>
      </c>
      <c r="R28" s="248">
        <v>999</v>
      </c>
      <c r="S28" s="248">
        <v>12407.58</v>
      </c>
      <c r="T28" s="248">
        <v>178.669152</v>
      </c>
      <c r="U28" s="248">
        <v>39.3</v>
      </c>
      <c r="V28" s="248">
        <v>972</v>
      </c>
      <c r="W28" s="248">
        <v>1049.76</v>
      </c>
      <c r="X28" s="248">
        <v>47.16</v>
      </c>
      <c r="Y28" s="248">
        <v>486</v>
      </c>
      <c r="Z28" s="248">
        <v>524.88</v>
      </c>
      <c r="AA28" s="248">
        <v>175.54</v>
      </c>
      <c r="AB28" s="248">
        <v>32.4</v>
      </c>
      <c r="AC28" s="248">
        <v>34.992</v>
      </c>
      <c r="AD28" s="248">
        <v>86.581685376</v>
      </c>
      <c r="AE28" s="259">
        <v>0.6</v>
      </c>
      <c r="AF28" s="281">
        <v>278.0469248256</v>
      </c>
      <c r="AG28" s="247">
        <v>110</v>
      </c>
      <c r="AH28" s="248">
        <v>110</v>
      </c>
      <c r="AI28" s="248">
        <v>1885</v>
      </c>
      <c r="AJ28" s="248">
        <v>20.735</v>
      </c>
      <c r="AK28" s="259">
        <v>0.6</v>
      </c>
      <c r="AL28" s="260">
        <v>12.441</v>
      </c>
      <c r="AM28" s="291">
        <v>0</v>
      </c>
      <c r="AN28" s="292">
        <v>0</v>
      </c>
      <c r="AO28" s="292">
        <v>2421.76</v>
      </c>
      <c r="AP28" s="292">
        <v>0</v>
      </c>
      <c r="AQ28" s="259">
        <v>0.6</v>
      </c>
      <c r="AR28" s="302">
        <v>0</v>
      </c>
      <c r="AS28" s="310"/>
      <c r="AT28" s="308"/>
      <c r="AU28" s="308"/>
      <c r="AV28" s="309"/>
      <c r="AW28" s="320"/>
      <c r="AX28" s="321"/>
      <c r="AY28" s="319"/>
      <c r="AZ28" s="319"/>
      <c r="BA28" s="309"/>
      <c r="BB28" s="319"/>
      <c r="BC28" s="314"/>
      <c r="BD28" s="319"/>
      <c r="BE28" s="308"/>
      <c r="BF28" s="309"/>
      <c r="BG28" s="319"/>
    </row>
    <row r="29" s="217" customFormat="true" ht="18" customHeight="true" spans="1:59">
      <c r="A29" s="245" t="s">
        <v>423</v>
      </c>
      <c r="B29" s="246">
        <v>2152.2514903584</v>
      </c>
      <c r="C29" s="247">
        <v>626</v>
      </c>
      <c r="D29" s="248">
        <v>644.78</v>
      </c>
      <c r="E29" s="248">
        <v>690</v>
      </c>
      <c r="F29" s="248">
        <v>533.87784</v>
      </c>
      <c r="G29" s="248">
        <v>2865</v>
      </c>
      <c r="H29" s="248">
        <v>2950.95</v>
      </c>
      <c r="I29" s="248">
        <v>322</v>
      </c>
      <c r="J29" s="248">
        <v>1140.24708</v>
      </c>
      <c r="K29" s="259">
        <v>0.6</v>
      </c>
      <c r="L29" s="260">
        <v>1004.474952</v>
      </c>
      <c r="M29" s="268">
        <v>93</v>
      </c>
      <c r="N29" s="248">
        <v>1372</v>
      </c>
      <c r="O29" s="248">
        <v>16793.28</v>
      </c>
      <c r="P29" s="248">
        <v>156.177504</v>
      </c>
      <c r="Q29" s="272">
        <v>725</v>
      </c>
      <c r="R29" s="248">
        <v>999</v>
      </c>
      <c r="S29" s="248">
        <v>12407.58</v>
      </c>
      <c r="T29" s="248">
        <v>899.54955</v>
      </c>
      <c r="U29" s="248">
        <v>122.7</v>
      </c>
      <c r="V29" s="248">
        <v>972</v>
      </c>
      <c r="W29" s="248">
        <v>1049.76</v>
      </c>
      <c r="X29" s="248">
        <v>147.24</v>
      </c>
      <c r="Y29" s="248">
        <v>486</v>
      </c>
      <c r="Z29" s="248">
        <v>524.88</v>
      </c>
      <c r="AA29" s="248">
        <v>548.06</v>
      </c>
      <c r="AB29" s="248">
        <v>32.4</v>
      </c>
      <c r="AC29" s="248">
        <v>34.992</v>
      </c>
      <c r="AD29" s="248">
        <v>270.319918464</v>
      </c>
      <c r="AE29" s="259">
        <v>0.6</v>
      </c>
      <c r="AF29" s="281">
        <v>795.6281834784</v>
      </c>
      <c r="AG29" s="247">
        <v>1206</v>
      </c>
      <c r="AH29" s="248">
        <v>1206</v>
      </c>
      <c r="AI29" s="248">
        <v>1885</v>
      </c>
      <c r="AJ29" s="248">
        <v>227.331</v>
      </c>
      <c r="AK29" s="259">
        <v>0.6</v>
      </c>
      <c r="AL29" s="260">
        <v>136.3986</v>
      </c>
      <c r="AM29" s="291">
        <v>1856</v>
      </c>
      <c r="AN29" s="292">
        <v>123.733333333333</v>
      </c>
      <c r="AO29" s="292">
        <v>2421.76</v>
      </c>
      <c r="AP29" s="292">
        <v>359.5829248</v>
      </c>
      <c r="AQ29" s="259">
        <v>0.6</v>
      </c>
      <c r="AR29" s="302">
        <v>215.74975488</v>
      </c>
      <c r="AS29" s="310"/>
      <c r="AT29" s="308"/>
      <c r="AU29" s="308"/>
      <c r="AV29" s="309"/>
      <c r="AW29" s="320"/>
      <c r="AX29" s="321"/>
      <c r="AY29" s="319"/>
      <c r="AZ29" s="319"/>
      <c r="BA29" s="309"/>
      <c r="BB29" s="319"/>
      <c r="BC29" s="314"/>
      <c r="BD29" s="319"/>
      <c r="BE29" s="308"/>
      <c r="BF29" s="309"/>
      <c r="BG29" s="319"/>
    </row>
    <row r="30" s="217" customFormat="true" ht="18" customHeight="true" spans="1:59">
      <c r="A30" s="245" t="s">
        <v>424</v>
      </c>
      <c r="B30" s="246">
        <v>1432.4339441088</v>
      </c>
      <c r="C30" s="247">
        <v>264</v>
      </c>
      <c r="D30" s="248">
        <v>271.92</v>
      </c>
      <c r="E30" s="248">
        <v>690</v>
      </c>
      <c r="F30" s="248">
        <v>225.14976</v>
      </c>
      <c r="G30" s="248">
        <v>3260</v>
      </c>
      <c r="H30" s="248">
        <v>3357.8</v>
      </c>
      <c r="I30" s="248">
        <v>322</v>
      </c>
      <c r="J30" s="248">
        <v>1297.45392</v>
      </c>
      <c r="K30" s="259">
        <v>0.6</v>
      </c>
      <c r="L30" s="260">
        <v>913.562208</v>
      </c>
      <c r="M30" s="268">
        <v>21</v>
      </c>
      <c r="N30" s="248">
        <v>1372</v>
      </c>
      <c r="O30" s="248">
        <v>16793.28</v>
      </c>
      <c r="P30" s="248">
        <v>35.265888</v>
      </c>
      <c r="Q30" s="272">
        <v>430</v>
      </c>
      <c r="R30" s="248">
        <v>999</v>
      </c>
      <c r="S30" s="248">
        <v>12407.58</v>
      </c>
      <c r="T30" s="248">
        <v>533.52594</v>
      </c>
      <c r="U30" s="248">
        <v>67.65</v>
      </c>
      <c r="V30" s="248">
        <v>972</v>
      </c>
      <c r="W30" s="248">
        <v>1049.76</v>
      </c>
      <c r="X30" s="248">
        <v>81.18</v>
      </c>
      <c r="Y30" s="248">
        <v>486</v>
      </c>
      <c r="Z30" s="248">
        <v>524.88</v>
      </c>
      <c r="AA30" s="248">
        <v>302.17</v>
      </c>
      <c r="AB30" s="248">
        <v>32.4</v>
      </c>
      <c r="AC30" s="248">
        <v>34.992</v>
      </c>
      <c r="AD30" s="248">
        <v>149.039466048</v>
      </c>
      <c r="AE30" s="259">
        <v>0.6</v>
      </c>
      <c r="AF30" s="281">
        <v>430.6987764288</v>
      </c>
      <c r="AG30" s="247">
        <v>18</v>
      </c>
      <c r="AH30" s="248">
        <v>18</v>
      </c>
      <c r="AI30" s="248">
        <v>1885</v>
      </c>
      <c r="AJ30" s="248">
        <v>3.393</v>
      </c>
      <c r="AK30" s="259">
        <v>0.6</v>
      </c>
      <c r="AL30" s="260">
        <v>2.0358</v>
      </c>
      <c r="AM30" s="291">
        <v>741</v>
      </c>
      <c r="AN30" s="292">
        <v>49.4</v>
      </c>
      <c r="AO30" s="292">
        <v>2421.76</v>
      </c>
      <c r="AP30" s="292">
        <v>143.5619328</v>
      </c>
      <c r="AQ30" s="259">
        <v>0.6</v>
      </c>
      <c r="AR30" s="302">
        <v>86.13715968</v>
      </c>
      <c r="AS30" s="310"/>
      <c r="AT30" s="308"/>
      <c r="AU30" s="308"/>
      <c r="AV30" s="309"/>
      <c r="AW30" s="320"/>
      <c r="AX30" s="321"/>
      <c r="AY30" s="319"/>
      <c r="AZ30" s="319"/>
      <c r="BA30" s="309"/>
      <c r="BB30" s="319"/>
      <c r="BC30" s="314"/>
      <c r="BD30" s="319"/>
      <c r="BE30" s="308"/>
      <c r="BF30" s="309"/>
      <c r="BG30" s="319"/>
    </row>
    <row r="31" s="217" customFormat="true" ht="18" customHeight="true" spans="1:59">
      <c r="A31" s="245" t="s">
        <v>425</v>
      </c>
      <c r="B31" s="246">
        <v>1836.7407316704</v>
      </c>
      <c r="C31" s="247">
        <v>450</v>
      </c>
      <c r="D31" s="248">
        <v>463.5</v>
      </c>
      <c r="E31" s="248">
        <v>690</v>
      </c>
      <c r="F31" s="248">
        <v>383.778</v>
      </c>
      <c r="G31" s="248">
        <v>3675</v>
      </c>
      <c r="H31" s="248">
        <v>3785.25</v>
      </c>
      <c r="I31" s="248">
        <v>322</v>
      </c>
      <c r="J31" s="248">
        <v>1462.6206</v>
      </c>
      <c r="K31" s="259">
        <v>0.6</v>
      </c>
      <c r="L31" s="260">
        <v>1107.83916</v>
      </c>
      <c r="M31" s="268">
        <v>76</v>
      </c>
      <c r="N31" s="248">
        <v>1372</v>
      </c>
      <c r="O31" s="248">
        <v>16793.28</v>
      </c>
      <c r="P31" s="248">
        <v>127.628928</v>
      </c>
      <c r="Q31" s="272">
        <v>557</v>
      </c>
      <c r="R31" s="248">
        <v>999</v>
      </c>
      <c r="S31" s="248">
        <v>12407.58</v>
      </c>
      <c r="T31" s="248">
        <v>691.102206</v>
      </c>
      <c r="U31" s="248">
        <v>94.95</v>
      </c>
      <c r="V31" s="248">
        <v>972</v>
      </c>
      <c r="W31" s="248">
        <v>1049.76</v>
      </c>
      <c r="X31" s="248">
        <v>113.94</v>
      </c>
      <c r="Y31" s="248">
        <v>486</v>
      </c>
      <c r="Z31" s="248">
        <v>524.88</v>
      </c>
      <c r="AA31" s="248">
        <v>424.11</v>
      </c>
      <c r="AB31" s="248">
        <v>32.4</v>
      </c>
      <c r="AC31" s="248">
        <v>34.992</v>
      </c>
      <c r="AD31" s="248">
        <v>209.183995584</v>
      </c>
      <c r="AE31" s="259">
        <v>0.6</v>
      </c>
      <c r="AF31" s="281">
        <v>616.7490777504</v>
      </c>
      <c r="AG31" s="247">
        <v>525</v>
      </c>
      <c r="AH31" s="248">
        <v>525</v>
      </c>
      <c r="AI31" s="248">
        <v>1885</v>
      </c>
      <c r="AJ31" s="248">
        <v>98.9625</v>
      </c>
      <c r="AK31" s="259">
        <v>0.6</v>
      </c>
      <c r="AL31" s="260">
        <v>59.3775</v>
      </c>
      <c r="AM31" s="291">
        <v>454</v>
      </c>
      <c r="AN31" s="292">
        <v>30.2666666666667</v>
      </c>
      <c r="AO31" s="292">
        <v>2421.76</v>
      </c>
      <c r="AP31" s="292">
        <v>87.9583232</v>
      </c>
      <c r="AQ31" s="259">
        <v>0.6</v>
      </c>
      <c r="AR31" s="302">
        <v>52.77499392</v>
      </c>
      <c r="AS31" s="310"/>
      <c r="AT31" s="308"/>
      <c r="AU31" s="308"/>
      <c r="AV31" s="309"/>
      <c r="AW31" s="320"/>
      <c r="AX31" s="321"/>
      <c r="AY31" s="319"/>
      <c r="AZ31" s="319"/>
      <c r="BA31" s="309"/>
      <c r="BB31" s="319"/>
      <c r="BC31" s="314"/>
      <c r="BD31" s="319"/>
      <c r="BE31" s="308"/>
      <c r="BF31" s="309"/>
      <c r="BG31" s="319"/>
    </row>
    <row r="32" s="217" customFormat="true" ht="18" customHeight="true" spans="1:59">
      <c r="A32" s="245" t="s">
        <v>426</v>
      </c>
      <c r="B32" s="246">
        <v>4111.2270122112</v>
      </c>
      <c r="C32" s="247">
        <v>515</v>
      </c>
      <c r="D32" s="248">
        <v>530.45</v>
      </c>
      <c r="E32" s="248">
        <v>690</v>
      </c>
      <c r="F32" s="248">
        <v>439.2126</v>
      </c>
      <c r="G32" s="248">
        <v>8348</v>
      </c>
      <c r="H32" s="248">
        <v>8598.44</v>
      </c>
      <c r="I32" s="248">
        <v>322</v>
      </c>
      <c r="J32" s="248">
        <v>3322.437216</v>
      </c>
      <c r="K32" s="259">
        <v>0.6</v>
      </c>
      <c r="L32" s="260">
        <v>2256.9898896</v>
      </c>
      <c r="M32" s="268">
        <v>43</v>
      </c>
      <c r="N32" s="248">
        <v>1372</v>
      </c>
      <c r="O32" s="248">
        <v>16793.28</v>
      </c>
      <c r="P32" s="248">
        <v>72.211104</v>
      </c>
      <c r="Q32" s="272">
        <v>1656</v>
      </c>
      <c r="R32" s="248">
        <v>999</v>
      </c>
      <c r="S32" s="248">
        <v>12407.58</v>
      </c>
      <c r="T32" s="248">
        <v>2054.695248</v>
      </c>
      <c r="U32" s="248">
        <v>254.85</v>
      </c>
      <c r="V32" s="248">
        <v>972</v>
      </c>
      <c r="W32" s="248">
        <v>1049.76</v>
      </c>
      <c r="X32" s="248">
        <v>305.82</v>
      </c>
      <c r="Y32" s="248">
        <v>486</v>
      </c>
      <c r="Z32" s="248">
        <v>524.88</v>
      </c>
      <c r="AA32" s="248">
        <v>1138.33</v>
      </c>
      <c r="AB32" s="248">
        <v>32.4</v>
      </c>
      <c r="AC32" s="248">
        <v>34.992</v>
      </c>
      <c r="AD32" s="248">
        <v>561.459097152</v>
      </c>
      <c r="AE32" s="259">
        <v>0.6</v>
      </c>
      <c r="AF32" s="281">
        <v>1613.0192694912</v>
      </c>
      <c r="AG32" s="247">
        <v>1882</v>
      </c>
      <c r="AH32" s="248">
        <v>1882</v>
      </c>
      <c r="AI32" s="248">
        <v>1885</v>
      </c>
      <c r="AJ32" s="248">
        <v>354.757</v>
      </c>
      <c r="AK32" s="259">
        <v>0.6</v>
      </c>
      <c r="AL32" s="260">
        <v>212.8542</v>
      </c>
      <c r="AM32" s="291">
        <v>244</v>
      </c>
      <c r="AN32" s="292">
        <v>16.2666666666667</v>
      </c>
      <c r="AO32" s="292">
        <v>2421.76</v>
      </c>
      <c r="AP32" s="292">
        <v>47.2727552</v>
      </c>
      <c r="AQ32" s="259">
        <v>0.6</v>
      </c>
      <c r="AR32" s="302">
        <v>28.36365312</v>
      </c>
      <c r="AS32" s="310"/>
      <c r="AT32" s="308"/>
      <c r="AU32" s="308"/>
      <c r="AV32" s="309"/>
      <c r="AW32" s="320"/>
      <c r="AX32" s="321"/>
      <c r="AY32" s="319"/>
      <c r="AZ32" s="319"/>
      <c r="BA32" s="309"/>
      <c r="BB32" s="319"/>
      <c r="BC32" s="314"/>
      <c r="BD32" s="319"/>
      <c r="BE32" s="308"/>
      <c r="BF32" s="309"/>
      <c r="BG32" s="319"/>
    </row>
    <row r="33" s="217" customFormat="true" ht="18" customHeight="true" spans="1:59">
      <c r="A33" s="245" t="s">
        <v>427</v>
      </c>
      <c r="B33" s="246">
        <v>2036.8718572416</v>
      </c>
      <c r="C33" s="247">
        <v>243</v>
      </c>
      <c r="D33" s="248">
        <v>250.29</v>
      </c>
      <c r="E33" s="248">
        <v>690</v>
      </c>
      <c r="F33" s="248">
        <v>207.24012</v>
      </c>
      <c r="G33" s="248">
        <v>4165</v>
      </c>
      <c r="H33" s="248">
        <v>4289.95</v>
      </c>
      <c r="I33" s="248">
        <v>322</v>
      </c>
      <c r="J33" s="248">
        <v>1657.63668</v>
      </c>
      <c r="K33" s="259">
        <v>0.6</v>
      </c>
      <c r="L33" s="260">
        <v>1118.92608</v>
      </c>
      <c r="M33" s="268">
        <v>33</v>
      </c>
      <c r="N33" s="248">
        <v>1372</v>
      </c>
      <c r="O33" s="248">
        <v>16793.28</v>
      </c>
      <c r="P33" s="248">
        <v>55.417824</v>
      </c>
      <c r="Q33" s="272">
        <v>574</v>
      </c>
      <c r="R33" s="248">
        <v>999</v>
      </c>
      <c r="S33" s="248">
        <v>12407.58</v>
      </c>
      <c r="T33" s="248">
        <v>712.195092</v>
      </c>
      <c r="U33" s="248">
        <v>91.05</v>
      </c>
      <c r="V33" s="248">
        <v>972</v>
      </c>
      <c r="W33" s="248">
        <v>1049.76</v>
      </c>
      <c r="X33" s="248">
        <v>109.26</v>
      </c>
      <c r="Y33" s="248">
        <v>486</v>
      </c>
      <c r="Z33" s="248">
        <v>524.88</v>
      </c>
      <c r="AA33" s="248">
        <v>406.69</v>
      </c>
      <c r="AB33" s="248">
        <v>32.4</v>
      </c>
      <c r="AC33" s="248">
        <v>34.992</v>
      </c>
      <c r="AD33" s="248">
        <v>200.591919936</v>
      </c>
      <c r="AE33" s="259">
        <v>0.6</v>
      </c>
      <c r="AF33" s="281">
        <v>580.9229015616</v>
      </c>
      <c r="AG33" s="247">
        <v>471</v>
      </c>
      <c r="AH33" s="248">
        <v>471</v>
      </c>
      <c r="AI33" s="248">
        <v>1885</v>
      </c>
      <c r="AJ33" s="248">
        <v>88.7835</v>
      </c>
      <c r="AK33" s="259">
        <v>0.6</v>
      </c>
      <c r="AL33" s="260">
        <v>53.2701</v>
      </c>
      <c r="AM33" s="291">
        <v>2441</v>
      </c>
      <c r="AN33" s="292">
        <v>162.733333333333</v>
      </c>
      <c r="AO33" s="292">
        <v>2421.76</v>
      </c>
      <c r="AP33" s="292">
        <v>472.9212928</v>
      </c>
      <c r="AQ33" s="259">
        <v>0.6</v>
      </c>
      <c r="AR33" s="302">
        <v>283.75277568</v>
      </c>
      <c r="AS33" s="310"/>
      <c r="AT33" s="308"/>
      <c r="AU33" s="308"/>
      <c r="AV33" s="309"/>
      <c r="AW33" s="320"/>
      <c r="AX33" s="321"/>
      <c r="AY33" s="319"/>
      <c r="AZ33" s="319"/>
      <c r="BA33" s="309"/>
      <c r="BB33" s="319"/>
      <c r="BC33" s="314"/>
      <c r="BD33" s="319"/>
      <c r="BE33" s="308"/>
      <c r="BF33" s="309"/>
      <c r="BG33" s="319"/>
    </row>
    <row r="34" s="217" customFormat="true" ht="18" customHeight="true" spans="1:59">
      <c r="A34" s="245" t="s">
        <v>428</v>
      </c>
      <c r="B34" s="246">
        <v>2377.1171277696</v>
      </c>
      <c r="C34" s="247">
        <v>592</v>
      </c>
      <c r="D34" s="248">
        <v>609.76</v>
      </c>
      <c r="E34" s="248">
        <v>690</v>
      </c>
      <c r="F34" s="248">
        <v>504.88128</v>
      </c>
      <c r="G34" s="248">
        <v>4327</v>
      </c>
      <c r="H34" s="248">
        <v>4456.81</v>
      </c>
      <c r="I34" s="248">
        <v>322</v>
      </c>
      <c r="J34" s="248">
        <v>1722.111384</v>
      </c>
      <c r="K34" s="259">
        <v>0.6</v>
      </c>
      <c r="L34" s="260">
        <v>1336.1955984</v>
      </c>
      <c r="M34" s="268">
        <v>46</v>
      </c>
      <c r="N34" s="248">
        <v>1372</v>
      </c>
      <c r="O34" s="248">
        <v>16793.28</v>
      </c>
      <c r="P34" s="248">
        <v>77.249088</v>
      </c>
      <c r="Q34" s="272">
        <v>946</v>
      </c>
      <c r="R34" s="248">
        <v>999</v>
      </c>
      <c r="S34" s="248">
        <v>12407.58</v>
      </c>
      <c r="T34" s="248">
        <v>1173.757068</v>
      </c>
      <c r="U34" s="248">
        <v>148.8</v>
      </c>
      <c r="V34" s="248">
        <v>972</v>
      </c>
      <c r="W34" s="248">
        <v>1049.76</v>
      </c>
      <c r="X34" s="248">
        <v>178.56</v>
      </c>
      <c r="Y34" s="248">
        <v>486</v>
      </c>
      <c r="Z34" s="248">
        <v>524.88</v>
      </c>
      <c r="AA34" s="248">
        <v>664.64</v>
      </c>
      <c r="AB34" s="248">
        <v>32.4</v>
      </c>
      <c r="AC34" s="248">
        <v>34.992</v>
      </c>
      <c r="AD34" s="248">
        <v>327.820732416</v>
      </c>
      <c r="AE34" s="259">
        <v>0.6</v>
      </c>
      <c r="AF34" s="281">
        <v>947.2961330496</v>
      </c>
      <c r="AG34" s="247">
        <v>613</v>
      </c>
      <c r="AH34" s="248">
        <v>613</v>
      </c>
      <c r="AI34" s="248">
        <v>1885</v>
      </c>
      <c r="AJ34" s="248">
        <v>115.5505</v>
      </c>
      <c r="AK34" s="259">
        <v>0.6</v>
      </c>
      <c r="AL34" s="260">
        <v>69.3303</v>
      </c>
      <c r="AM34" s="291">
        <v>209</v>
      </c>
      <c r="AN34" s="292">
        <v>13.9333333333333</v>
      </c>
      <c r="AO34" s="292">
        <v>2421.76</v>
      </c>
      <c r="AP34" s="292">
        <v>40.4918272</v>
      </c>
      <c r="AQ34" s="259">
        <v>0.6</v>
      </c>
      <c r="AR34" s="302">
        <v>24.29509632</v>
      </c>
      <c r="AS34" s="310"/>
      <c r="AT34" s="308"/>
      <c r="AU34" s="308"/>
      <c r="AV34" s="309"/>
      <c r="AW34" s="320"/>
      <c r="AX34" s="321"/>
      <c r="AY34" s="319"/>
      <c r="AZ34" s="319"/>
      <c r="BA34" s="309"/>
      <c r="BB34" s="319"/>
      <c r="BC34" s="314"/>
      <c r="BD34" s="319"/>
      <c r="BE34" s="308"/>
      <c r="BF34" s="309"/>
      <c r="BG34" s="319"/>
    </row>
    <row r="35" s="217" customFormat="true" ht="18" customHeight="true" spans="1:59">
      <c r="A35" s="245" t="s">
        <v>429</v>
      </c>
      <c r="B35" s="246">
        <v>2806.551349488</v>
      </c>
      <c r="C35" s="247">
        <v>775</v>
      </c>
      <c r="D35" s="248">
        <v>798.25</v>
      </c>
      <c r="E35" s="248">
        <v>690</v>
      </c>
      <c r="F35" s="248">
        <v>660.951</v>
      </c>
      <c r="G35" s="248">
        <v>5619</v>
      </c>
      <c r="H35" s="248">
        <v>5787.57</v>
      </c>
      <c r="I35" s="248">
        <v>322</v>
      </c>
      <c r="J35" s="248">
        <v>2236.317048</v>
      </c>
      <c r="K35" s="259">
        <v>0.6</v>
      </c>
      <c r="L35" s="260">
        <v>1738.3608288</v>
      </c>
      <c r="M35" s="268">
        <v>108</v>
      </c>
      <c r="N35" s="248">
        <v>1372</v>
      </c>
      <c r="O35" s="248">
        <v>16793.28</v>
      </c>
      <c r="P35" s="248">
        <v>181.367424</v>
      </c>
      <c r="Q35" s="272">
        <v>877</v>
      </c>
      <c r="R35" s="248">
        <v>999</v>
      </c>
      <c r="S35" s="248">
        <v>12407.58</v>
      </c>
      <c r="T35" s="248">
        <v>1088.144766</v>
      </c>
      <c r="U35" s="248">
        <v>147.75</v>
      </c>
      <c r="V35" s="248">
        <v>972</v>
      </c>
      <c r="W35" s="248">
        <v>1049.76</v>
      </c>
      <c r="X35" s="248">
        <v>177.3</v>
      </c>
      <c r="Y35" s="248">
        <v>486</v>
      </c>
      <c r="Z35" s="248">
        <v>524.88</v>
      </c>
      <c r="AA35" s="248">
        <v>659.95</v>
      </c>
      <c r="AB35" s="248">
        <v>32.4</v>
      </c>
      <c r="AC35" s="248">
        <v>34.992</v>
      </c>
      <c r="AD35" s="248">
        <v>325.50748128</v>
      </c>
      <c r="AE35" s="259">
        <v>0.6</v>
      </c>
      <c r="AF35" s="281">
        <v>957.011802768</v>
      </c>
      <c r="AG35" s="247">
        <v>465</v>
      </c>
      <c r="AH35" s="248">
        <v>465</v>
      </c>
      <c r="AI35" s="248">
        <v>1885</v>
      </c>
      <c r="AJ35" s="248">
        <v>87.6525</v>
      </c>
      <c r="AK35" s="259">
        <v>0.6</v>
      </c>
      <c r="AL35" s="260">
        <v>52.5915</v>
      </c>
      <c r="AM35" s="291">
        <v>504</v>
      </c>
      <c r="AN35" s="292">
        <v>33.6</v>
      </c>
      <c r="AO35" s="292">
        <v>2421.76</v>
      </c>
      <c r="AP35" s="292">
        <v>97.6453632</v>
      </c>
      <c r="AQ35" s="259">
        <v>0.6</v>
      </c>
      <c r="AR35" s="302">
        <v>58.58721792</v>
      </c>
      <c r="AS35" s="310"/>
      <c r="AT35" s="308"/>
      <c r="AU35" s="308"/>
      <c r="AV35" s="309"/>
      <c r="AW35" s="320"/>
      <c r="AX35" s="321"/>
      <c r="AY35" s="319"/>
      <c r="AZ35" s="319"/>
      <c r="BA35" s="309"/>
      <c r="BB35" s="319"/>
      <c r="BC35" s="314"/>
      <c r="BD35" s="319"/>
      <c r="BE35" s="308"/>
      <c r="BF35" s="309"/>
      <c r="BG35" s="319"/>
    </row>
    <row r="36" s="217" customFormat="true" ht="18" customHeight="true" spans="1:59">
      <c r="A36" s="245" t="s">
        <v>430</v>
      </c>
      <c r="B36" s="246">
        <v>4034.087735376</v>
      </c>
      <c r="C36" s="247">
        <v>686</v>
      </c>
      <c r="D36" s="248">
        <v>706.58</v>
      </c>
      <c r="E36" s="248">
        <v>690</v>
      </c>
      <c r="F36" s="248">
        <v>585.04824</v>
      </c>
      <c r="G36" s="248">
        <v>9676</v>
      </c>
      <c r="H36" s="248">
        <v>9966.28</v>
      </c>
      <c r="I36" s="248">
        <v>322</v>
      </c>
      <c r="J36" s="248">
        <v>3850.970592</v>
      </c>
      <c r="K36" s="259">
        <v>0.6</v>
      </c>
      <c r="L36" s="260">
        <v>2661.6112992</v>
      </c>
      <c r="M36" s="268">
        <v>106</v>
      </c>
      <c r="N36" s="248">
        <v>1372</v>
      </c>
      <c r="O36" s="248">
        <v>16793.28</v>
      </c>
      <c r="P36" s="248">
        <v>178.008768</v>
      </c>
      <c r="Q36" s="272">
        <v>1039</v>
      </c>
      <c r="R36" s="248">
        <v>999</v>
      </c>
      <c r="S36" s="248">
        <v>12407.58</v>
      </c>
      <c r="T36" s="248">
        <v>1289.147562</v>
      </c>
      <c r="U36" s="248">
        <v>171.75</v>
      </c>
      <c r="V36" s="248">
        <v>972</v>
      </c>
      <c r="W36" s="248">
        <v>1049.76</v>
      </c>
      <c r="X36" s="248">
        <v>206.1</v>
      </c>
      <c r="Y36" s="248">
        <v>486</v>
      </c>
      <c r="Z36" s="248">
        <v>524.88</v>
      </c>
      <c r="AA36" s="248">
        <v>767.15</v>
      </c>
      <c r="AB36" s="248">
        <v>32.4</v>
      </c>
      <c r="AC36" s="248">
        <v>34.992</v>
      </c>
      <c r="AD36" s="248">
        <v>378.38179296</v>
      </c>
      <c r="AE36" s="259">
        <v>0.6</v>
      </c>
      <c r="AF36" s="281">
        <v>1107.322873776</v>
      </c>
      <c r="AG36" s="247">
        <v>1183</v>
      </c>
      <c r="AH36" s="248">
        <v>1183</v>
      </c>
      <c r="AI36" s="248">
        <v>1885</v>
      </c>
      <c r="AJ36" s="248">
        <v>222.9955</v>
      </c>
      <c r="AK36" s="259">
        <v>0.6</v>
      </c>
      <c r="AL36" s="260">
        <v>133.7973</v>
      </c>
      <c r="AM36" s="291">
        <v>1130</v>
      </c>
      <c r="AN36" s="292">
        <v>75.3333333333333</v>
      </c>
      <c r="AO36" s="292">
        <v>2421.76</v>
      </c>
      <c r="AP36" s="292">
        <v>218.927104</v>
      </c>
      <c r="AQ36" s="259">
        <v>0.6</v>
      </c>
      <c r="AR36" s="302">
        <v>131.3562624</v>
      </c>
      <c r="AS36" s="310"/>
      <c r="AT36" s="308"/>
      <c r="AU36" s="308"/>
      <c r="AV36" s="309"/>
      <c r="AW36" s="320"/>
      <c r="AX36" s="321"/>
      <c r="AY36" s="319"/>
      <c r="AZ36" s="319"/>
      <c r="BA36" s="309"/>
      <c r="BB36" s="319"/>
      <c r="BC36" s="314"/>
      <c r="BD36" s="319"/>
      <c r="BE36" s="308"/>
      <c r="BF36" s="309"/>
      <c r="BG36" s="319"/>
    </row>
    <row r="37" s="217" customFormat="true" ht="18" customHeight="true" spans="1:59">
      <c r="A37" s="241" t="s">
        <v>431</v>
      </c>
      <c r="B37" s="249"/>
      <c r="C37" s="250"/>
      <c r="D37" s="251"/>
      <c r="E37" s="251"/>
      <c r="F37" s="251"/>
      <c r="G37" s="251"/>
      <c r="H37" s="251"/>
      <c r="I37" s="251"/>
      <c r="J37" s="251"/>
      <c r="K37" s="251"/>
      <c r="L37" s="261"/>
      <c r="M37" s="269"/>
      <c r="N37" s="251"/>
      <c r="O37" s="251"/>
      <c r="P37" s="251"/>
      <c r="Q37" s="251"/>
      <c r="R37" s="251"/>
      <c r="S37" s="251"/>
      <c r="T37" s="251"/>
      <c r="U37" s="274"/>
      <c r="V37" s="274"/>
      <c r="W37" s="274"/>
      <c r="X37" s="274"/>
      <c r="Y37" s="274"/>
      <c r="Z37" s="274"/>
      <c r="AA37" s="274"/>
      <c r="AB37" s="274"/>
      <c r="AC37" s="274"/>
      <c r="AD37" s="274"/>
      <c r="AE37" s="282"/>
      <c r="AF37" s="283"/>
      <c r="AG37" s="247"/>
      <c r="AH37" s="251"/>
      <c r="AI37" s="251"/>
      <c r="AJ37" s="274"/>
      <c r="AK37" s="282"/>
      <c r="AL37" s="293"/>
      <c r="AM37" s="291"/>
      <c r="AN37" s="294"/>
      <c r="AO37" s="300"/>
      <c r="AP37" s="294"/>
      <c r="AQ37" s="282"/>
      <c r="AR37" s="303"/>
      <c r="AS37" s="311"/>
      <c r="AT37" s="312"/>
      <c r="AU37" s="312"/>
      <c r="AV37" s="313"/>
      <c r="AW37" s="322"/>
      <c r="AX37" s="323"/>
      <c r="AY37" s="324"/>
      <c r="AZ37" s="324"/>
      <c r="BA37" s="313"/>
      <c r="BB37" s="324"/>
      <c r="BC37" s="311"/>
      <c r="BD37" s="324"/>
      <c r="BE37" s="312"/>
      <c r="BF37" s="313"/>
      <c r="BG37" s="324"/>
    </row>
    <row r="38" s="217" customFormat="true" ht="18" customHeight="true" spans="1:59">
      <c r="A38" s="245" t="s">
        <v>432</v>
      </c>
      <c r="B38" s="246">
        <v>0</v>
      </c>
      <c r="C38" s="247">
        <v>0</v>
      </c>
      <c r="D38" s="248">
        <v>0</v>
      </c>
      <c r="E38" s="248">
        <v>912</v>
      </c>
      <c r="F38" s="248">
        <v>0</v>
      </c>
      <c r="G38" s="248">
        <v>0</v>
      </c>
      <c r="H38" s="248">
        <v>0</v>
      </c>
      <c r="I38" s="248">
        <v>722</v>
      </c>
      <c r="J38" s="248">
        <v>0</v>
      </c>
      <c r="K38" s="259">
        <v>0</v>
      </c>
      <c r="L38" s="260">
        <v>0</v>
      </c>
      <c r="M38" s="268">
        <v>0</v>
      </c>
      <c r="N38" s="248">
        <v>2261</v>
      </c>
      <c r="O38" s="248">
        <v>27674.64</v>
      </c>
      <c r="P38" s="248">
        <v>0</v>
      </c>
      <c r="Q38" s="272">
        <v>0</v>
      </c>
      <c r="R38" s="248">
        <v>0</v>
      </c>
      <c r="S38" s="248">
        <v>0</v>
      </c>
      <c r="T38" s="248">
        <v>0</v>
      </c>
      <c r="U38" s="248">
        <v>0</v>
      </c>
      <c r="V38" s="248">
        <v>1380</v>
      </c>
      <c r="W38" s="248">
        <v>1490.4</v>
      </c>
      <c r="X38" s="248">
        <v>0</v>
      </c>
      <c r="Y38" s="248">
        <v>690</v>
      </c>
      <c r="Z38" s="248">
        <v>745.2</v>
      </c>
      <c r="AA38" s="248">
        <v>0</v>
      </c>
      <c r="AB38" s="248">
        <v>46</v>
      </c>
      <c r="AC38" s="248">
        <v>49.68</v>
      </c>
      <c r="AD38" s="248">
        <v>0</v>
      </c>
      <c r="AE38" s="259">
        <v>0</v>
      </c>
      <c r="AF38" s="281">
        <v>0</v>
      </c>
      <c r="AG38" s="247">
        <v>0</v>
      </c>
      <c r="AH38" s="248">
        <v>0</v>
      </c>
      <c r="AI38" s="248">
        <v>1885</v>
      </c>
      <c r="AJ38" s="248">
        <v>0</v>
      </c>
      <c r="AK38" s="259">
        <v>0</v>
      </c>
      <c r="AL38" s="260">
        <v>0</v>
      </c>
      <c r="AM38" s="291">
        <v>51060</v>
      </c>
      <c r="AN38" s="292">
        <v>3404</v>
      </c>
      <c r="AO38" s="292">
        <v>3751.4</v>
      </c>
      <c r="AP38" s="292">
        <v>15323.71872</v>
      </c>
      <c r="AQ38" s="259">
        <v>0</v>
      </c>
      <c r="AR38" s="302">
        <v>0</v>
      </c>
      <c r="AS38" s="314"/>
      <c r="AT38" s="308"/>
      <c r="AU38" s="308"/>
      <c r="AV38" s="309"/>
      <c r="AW38" s="320"/>
      <c r="AX38" s="321"/>
      <c r="AY38" s="319"/>
      <c r="AZ38" s="319"/>
      <c r="BA38" s="309"/>
      <c r="BB38" s="319"/>
      <c r="BC38" s="314"/>
      <c r="BD38" s="319"/>
      <c r="BE38" s="308"/>
      <c r="BF38" s="309"/>
      <c r="BG38" s="319"/>
    </row>
    <row r="39" s="217" customFormat="true" ht="18" customHeight="true" spans="1:59">
      <c r="A39" s="245" t="s">
        <v>433</v>
      </c>
      <c r="B39" s="246">
        <v>0</v>
      </c>
      <c r="C39" s="247">
        <v>595</v>
      </c>
      <c r="D39" s="248">
        <v>612.85</v>
      </c>
      <c r="E39" s="248">
        <v>912</v>
      </c>
      <c r="F39" s="248">
        <v>670.70304</v>
      </c>
      <c r="G39" s="248">
        <v>0</v>
      </c>
      <c r="H39" s="248">
        <v>0</v>
      </c>
      <c r="I39" s="248">
        <v>722</v>
      </c>
      <c r="J39" s="248">
        <v>0</v>
      </c>
      <c r="K39" s="259">
        <v>0</v>
      </c>
      <c r="L39" s="260">
        <v>0</v>
      </c>
      <c r="M39" s="268">
        <v>179</v>
      </c>
      <c r="N39" s="248">
        <v>2261</v>
      </c>
      <c r="O39" s="248">
        <v>27674.64</v>
      </c>
      <c r="P39" s="248">
        <v>495.376056</v>
      </c>
      <c r="Q39" s="272">
        <v>0</v>
      </c>
      <c r="R39" s="248">
        <v>0</v>
      </c>
      <c r="S39" s="248">
        <v>0</v>
      </c>
      <c r="T39" s="248">
        <v>0</v>
      </c>
      <c r="U39" s="248">
        <v>26.85</v>
      </c>
      <c r="V39" s="248">
        <v>1380</v>
      </c>
      <c r="W39" s="248">
        <v>1490.4</v>
      </c>
      <c r="X39" s="248">
        <v>32.22</v>
      </c>
      <c r="Y39" s="248">
        <v>690</v>
      </c>
      <c r="Z39" s="248">
        <v>745.2</v>
      </c>
      <c r="AA39" s="248">
        <v>119.93</v>
      </c>
      <c r="AB39" s="248">
        <v>46</v>
      </c>
      <c r="AC39" s="248">
        <v>49.68</v>
      </c>
      <c r="AD39" s="248">
        <v>83.98284768</v>
      </c>
      <c r="AE39" s="259">
        <v>0</v>
      </c>
      <c r="AF39" s="281">
        <v>0</v>
      </c>
      <c r="AG39" s="247">
        <v>163</v>
      </c>
      <c r="AH39" s="248">
        <v>163</v>
      </c>
      <c r="AI39" s="248">
        <v>1885</v>
      </c>
      <c r="AJ39" s="248">
        <v>30.7255</v>
      </c>
      <c r="AK39" s="259">
        <v>0</v>
      </c>
      <c r="AL39" s="260">
        <v>0</v>
      </c>
      <c r="AM39" s="291">
        <v>0</v>
      </c>
      <c r="AN39" s="292">
        <v>0</v>
      </c>
      <c r="AO39" s="292">
        <v>3751.4</v>
      </c>
      <c r="AP39" s="292">
        <v>0</v>
      </c>
      <c r="AQ39" s="259">
        <v>0</v>
      </c>
      <c r="AR39" s="302">
        <v>0</v>
      </c>
      <c r="AS39" s="314"/>
      <c r="AT39" s="308"/>
      <c r="AU39" s="308"/>
      <c r="AV39" s="309"/>
      <c r="AW39" s="320"/>
      <c r="AX39" s="321"/>
      <c r="AY39" s="319"/>
      <c r="AZ39" s="319"/>
      <c r="BA39" s="309"/>
      <c r="BB39" s="319"/>
      <c r="BC39" s="314"/>
      <c r="BD39" s="319"/>
      <c r="BE39" s="308"/>
      <c r="BF39" s="309"/>
      <c r="BG39" s="319"/>
    </row>
    <row r="40" s="217" customFormat="true" ht="18" customHeight="true" spans="1:59">
      <c r="A40" s="245" t="s">
        <v>434</v>
      </c>
      <c r="B40" s="246">
        <v>0</v>
      </c>
      <c r="C40" s="247">
        <v>698</v>
      </c>
      <c r="D40" s="248">
        <v>718.94</v>
      </c>
      <c r="E40" s="248">
        <v>912</v>
      </c>
      <c r="F40" s="248">
        <v>786.807936</v>
      </c>
      <c r="G40" s="248">
        <v>0</v>
      </c>
      <c r="H40" s="248">
        <v>0</v>
      </c>
      <c r="I40" s="248">
        <v>722</v>
      </c>
      <c r="J40" s="248">
        <v>0</v>
      </c>
      <c r="K40" s="259">
        <v>0</v>
      </c>
      <c r="L40" s="260">
        <v>0</v>
      </c>
      <c r="M40" s="268">
        <v>2</v>
      </c>
      <c r="N40" s="248">
        <v>2261</v>
      </c>
      <c r="O40" s="248">
        <v>27674.64</v>
      </c>
      <c r="P40" s="248">
        <v>5.534928</v>
      </c>
      <c r="Q40" s="272">
        <v>0</v>
      </c>
      <c r="R40" s="248">
        <v>0</v>
      </c>
      <c r="S40" s="248">
        <v>0</v>
      </c>
      <c r="T40" s="248">
        <v>0</v>
      </c>
      <c r="U40" s="248">
        <v>0.3</v>
      </c>
      <c r="V40" s="248">
        <v>1380</v>
      </c>
      <c r="W40" s="248">
        <v>1490.4</v>
      </c>
      <c r="X40" s="248">
        <v>0.36</v>
      </c>
      <c r="Y40" s="248">
        <v>690</v>
      </c>
      <c r="Z40" s="248">
        <v>745.2</v>
      </c>
      <c r="AA40" s="248">
        <v>1.34</v>
      </c>
      <c r="AB40" s="248">
        <v>46</v>
      </c>
      <c r="AC40" s="248">
        <v>49.68</v>
      </c>
      <c r="AD40" s="248">
        <v>0.93835584</v>
      </c>
      <c r="AE40" s="259">
        <v>0</v>
      </c>
      <c r="AF40" s="281">
        <v>0</v>
      </c>
      <c r="AG40" s="247">
        <v>356</v>
      </c>
      <c r="AH40" s="248">
        <v>356</v>
      </c>
      <c r="AI40" s="248">
        <v>1885</v>
      </c>
      <c r="AJ40" s="248">
        <v>67.106</v>
      </c>
      <c r="AK40" s="259">
        <v>0</v>
      </c>
      <c r="AL40" s="260">
        <v>0</v>
      </c>
      <c r="AM40" s="291">
        <v>0</v>
      </c>
      <c r="AN40" s="292">
        <v>0</v>
      </c>
      <c r="AO40" s="292">
        <v>3751.4</v>
      </c>
      <c r="AP40" s="292">
        <v>0</v>
      </c>
      <c r="AQ40" s="259">
        <v>0</v>
      </c>
      <c r="AR40" s="302">
        <v>0</v>
      </c>
      <c r="AS40" s="314"/>
      <c r="AT40" s="308"/>
      <c r="AU40" s="308"/>
      <c r="AV40" s="309"/>
      <c r="AW40" s="320"/>
      <c r="AX40" s="321"/>
      <c r="AY40" s="319"/>
      <c r="AZ40" s="319"/>
      <c r="BA40" s="309"/>
      <c r="BB40" s="319"/>
      <c r="BC40" s="314"/>
      <c r="BD40" s="319"/>
      <c r="BE40" s="308"/>
      <c r="BF40" s="309"/>
      <c r="BG40" s="319"/>
    </row>
    <row r="41" s="217" customFormat="true" ht="18" customHeight="true" spans="1:59">
      <c r="A41" s="245" t="s">
        <v>435</v>
      </c>
      <c r="B41" s="246">
        <v>0</v>
      </c>
      <c r="C41" s="247">
        <v>371</v>
      </c>
      <c r="D41" s="248">
        <v>382.13</v>
      </c>
      <c r="E41" s="248">
        <v>912</v>
      </c>
      <c r="F41" s="248">
        <v>418.203072</v>
      </c>
      <c r="G41" s="248">
        <v>0</v>
      </c>
      <c r="H41" s="248">
        <v>0</v>
      </c>
      <c r="I41" s="248">
        <v>722</v>
      </c>
      <c r="J41" s="248">
        <v>0</v>
      </c>
      <c r="K41" s="259">
        <v>0</v>
      </c>
      <c r="L41" s="260">
        <v>0</v>
      </c>
      <c r="M41" s="268">
        <v>4</v>
      </c>
      <c r="N41" s="248">
        <v>2261</v>
      </c>
      <c r="O41" s="248">
        <v>27674.64</v>
      </c>
      <c r="P41" s="248">
        <v>11.069856</v>
      </c>
      <c r="Q41" s="272">
        <v>0</v>
      </c>
      <c r="R41" s="248">
        <v>0</v>
      </c>
      <c r="S41" s="248">
        <v>0</v>
      </c>
      <c r="T41" s="248">
        <v>0</v>
      </c>
      <c r="U41" s="248">
        <v>0.6</v>
      </c>
      <c r="V41" s="248">
        <v>1380</v>
      </c>
      <c r="W41" s="248">
        <v>1490.4</v>
      </c>
      <c r="X41" s="248">
        <v>0.72</v>
      </c>
      <c r="Y41" s="248">
        <v>690</v>
      </c>
      <c r="Z41" s="248">
        <v>745.2</v>
      </c>
      <c r="AA41" s="248">
        <v>2.68</v>
      </c>
      <c r="AB41" s="248">
        <v>46</v>
      </c>
      <c r="AC41" s="248">
        <v>49.68</v>
      </c>
      <c r="AD41" s="248">
        <v>1.87671168</v>
      </c>
      <c r="AE41" s="259">
        <v>0</v>
      </c>
      <c r="AF41" s="281">
        <v>0</v>
      </c>
      <c r="AG41" s="247">
        <v>57</v>
      </c>
      <c r="AH41" s="248">
        <v>57</v>
      </c>
      <c r="AI41" s="248">
        <v>1885</v>
      </c>
      <c r="AJ41" s="248">
        <v>10.7445</v>
      </c>
      <c r="AK41" s="259">
        <v>0</v>
      </c>
      <c r="AL41" s="260">
        <v>0</v>
      </c>
      <c r="AM41" s="291">
        <v>0</v>
      </c>
      <c r="AN41" s="292">
        <v>0</v>
      </c>
      <c r="AO41" s="292">
        <v>3751.4</v>
      </c>
      <c r="AP41" s="292">
        <v>0</v>
      </c>
      <c r="AQ41" s="259">
        <v>0</v>
      </c>
      <c r="AR41" s="302">
        <v>0</v>
      </c>
      <c r="AS41" s="314"/>
      <c r="AT41" s="308"/>
      <c r="AU41" s="308"/>
      <c r="AV41" s="309"/>
      <c r="AW41" s="320"/>
      <c r="AX41" s="321"/>
      <c r="AY41" s="319"/>
      <c r="AZ41" s="319"/>
      <c r="BA41" s="309"/>
      <c r="BB41" s="319"/>
      <c r="BC41" s="314"/>
      <c r="BD41" s="319"/>
      <c r="BE41" s="308"/>
      <c r="BF41" s="309"/>
      <c r="BG41" s="319"/>
    </row>
    <row r="42" s="217" customFormat="true" ht="18" customHeight="true" spans="1:59">
      <c r="A42" s="245" t="s">
        <v>436</v>
      </c>
      <c r="B42" s="246">
        <v>0</v>
      </c>
      <c r="C42" s="247">
        <v>477</v>
      </c>
      <c r="D42" s="248">
        <v>491.31</v>
      </c>
      <c r="E42" s="248">
        <v>912</v>
      </c>
      <c r="F42" s="248">
        <v>537.689664</v>
      </c>
      <c r="G42" s="248">
        <v>0</v>
      </c>
      <c r="H42" s="248">
        <v>0</v>
      </c>
      <c r="I42" s="248">
        <v>722</v>
      </c>
      <c r="J42" s="248">
        <v>0</v>
      </c>
      <c r="K42" s="259">
        <v>0</v>
      </c>
      <c r="L42" s="260">
        <v>0</v>
      </c>
      <c r="M42" s="268">
        <v>118</v>
      </c>
      <c r="N42" s="248">
        <v>2261</v>
      </c>
      <c r="O42" s="248">
        <v>27674.64</v>
      </c>
      <c r="P42" s="248">
        <v>326.560752</v>
      </c>
      <c r="Q42" s="272">
        <v>0</v>
      </c>
      <c r="R42" s="248">
        <v>0</v>
      </c>
      <c r="S42" s="248">
        <v>0</v>
      </c>
      <c r="T42" s="248">
        <v>0</v>
      </c>
      <c r="U42" s="248">
        <v>17.7</v>
      </c>
      <c r="V42" s="248">
        <v>1380</v>
      </c>
      <c r="W42" s="248">
        <v>1490.4</v>
      </c>
      <c r="X42" s="248">
        <v>21.24</v>
      </c>
      <c r="Y42" s="248">
        <v>690</v>
      </c>
      <c r="Z42" s="248">
        <v>745.2</v>
      </c>
      <c r="AA42" s="248">
        <v>79.06</v>
      </c>
      <c r="AB42" s="248">
        <v>46</v>
      </c>
      <c r="AC42" s="248">
        <v>49.68</v>
      </c>
      <c r="AD42" s="248">
        <v>55.36299456</v>
      </c>
      <c r="AE42" s="259">
        <v>0</v>
      </c>
      <c r="AF42" s="281">
        <v>0</v>
      </c>
      <c r="AG42" s="247">
        <v>133</v>
      </c>
      <c r="AH42" s="248">
        <v>133</v>
      </c>
      <c r="AI42" s="248">
        <v>1885</v>
      </c>
      <c r="AJ42" s="248">
        <v>25.0705</v>
      </c>
      <c r="AK42" s="259">
        <v>0</v>
      </c>
      <c r="AL42" s="260">
        <v>0</v>
      </c>
      <c r="AM42" s="291">
        <v>13686</v>
      </c>
      <c r="AN42" s="292">
        <v>912.4</v>
      </c>
      <c r="AO42" s="292">
        <v>3751.4</v>
      </c>
      <c r="AP42" s="292">
        <v>4107.332832</v>
      </c>
      <c r="AQ42" s="259">
        <v>0</v>
      </c>
      <c r="AR42" s="302">
        <v>0</v>
      </c>
      <c r="AS42" s="314"/>
      <c r="AT42" s="308"/>
      <c r="AU42" s="308"/>
      <c r="AV42" s="309"/>
      <c r="AW42" s="320"/>
      <c r="AX42" s="321"/>
      <c r="AY42" s="319"/>
      <c r="AZ42" s="319"/>
      <c r="BA42" s="309"/>
      <c r="BB42" s="319"/>
      <c r="BC42" s="314"/>
      <c r="BD42" s="319"/>
      <c r="BE42" s="308"/>
      <c r="BF42" s="309"/>
      <c r="BG42" s="319"/>
    </row>
    <row r="43" s="217" customFormat="true" ht="18" customHeight="true" spans="1:59">
      <c r="A43" s="245" t="s">
        <v>437</v>
      </c>
      <c r="B43" s="246">
        <v>0</v>
      </c>
      <c r="C43" s="247">
        <v>567</v>
      </c>
      <c r="D43" s="248">
        <v>584.01</v>
      </c>
      <c r="E43" s="248">
        <v>912</v>
      </c>
      <c r="F43" s="248">
        <v>639.140544</v>
      </c>
      <c r="G43" s="248">
        <v>0</v>
      </c>
      <c r="H43" s="248">
        <v>0</v>
      </c>
      <c r="I43" s="248">
        <v>722</v>
      </c>
      <c r="J43" s="248">
        <v>0</v>
      </c>
      <c r="K43" s="259">
        <v>0</v>
      </c>
      <c r="L43" s="260">
        <v>0</v>
      </c>
      <c r="M43" s="268">
        <v>152</v>
      </c>
      <c r="N43" s="248">
        <v>2261</v>
      </c>
      <c r="O43" s="248">
        <v>27674.64</v>
      </c>
      <c r="P43" s="248">
        <v>420.654528</v>
      </c>
      <c r="Q43" s="272">
        <v>0</v>
      </c>
      <c r="R43" s="248">
        <v>0</v>
      </c>
      <c r="S43" s="248">
        <v>0</v>
      </c>
      <c r="T43" s="248">
        <v>0</v>
      </c>
      <c r="U43" s="248">
        <v>22.8</v>
      </c>
      <c r="V43" s="248">
        <v>1380</v>
      </c>
      <c r="W43" s="248">
        <v>1490.4</v>
      </c>
      <c r="X43" s="248">
        <v>27.36</v>
      </c>
      <c r="Y43" s="248">
        <v>690</v>
      </c>
      <c r="Z43" s="248">
        <v>745.2</v>
      </c>
      <c r="AA43" s="248">
        <v>101.84</v>
      </c>
      <c r="AB43" s="248">
        <v>46</v>
      </c>
      <c r="AC43" s="248">
        <v>49.68</v>
      </c>
      <c r="AD43" s="248">
        <v>71.31504384</v>
      </c>
      <c r="AE43" s="259">
        <v>0</v>
      </c>
      <c r="AF43" s="281">
        <v>0</v>
      </c>
      <c r="AG43" s="247">
        <v>237</v>
      </c>
      <c r="AH43" s="248">
        <v>237</v>
      </c>
      <c r="AI43" s="248">
        <v>1885</v>
      </c>
      <c r="AJ43" s="248">
        <v>44.6745</v>
      </c>
      <c r="AK43" s="259">
        <v>0</v>
      </c>
      <c r="AL43" s="260">
        <v>0</v>
      </c>
      <c r="AM43" s="291">
        <v>9252</v>
      </c>
      <c r="AN43" s="292">
        <v>616.8</v>
      </c>
      <c r="AO43" s="292">
        <v>3751.4</v>
      </c>
      <c r="AP43" s="292">
        <v>2776.636224</v>
      </c>
      <c r="AQ43" s="259">
        <v>0</v>
      </c>
      <c r="AR43" s="302">
        <v>0</v>
      </c>
      <c r="AS43" s="314"/>
      <c r="AT43" s="308"/>
      <c r="AU43" s="308"/>
      <c r="AV43" s="309"/>
      <c r="AW43" s="320"/>
      <c r="AX43" s="321"/>
      <c r="AY43" s="319"/>
      <c r="AZ43" s="319"/>
      <c r="BA43" s="309"/>
      <c r="BB43" s="319"/>
      <c r="BC43" s="314"/>
      <c r="BD43" s="319"/>
      <c r="BE43" s="308"/>
      <c r="BF43" s="309"/>
      <c r="BG43" s="319"/>
    </row>
    <row r="44" s="217" customFormat="true" ht="18" customHeight="true" spans="1:59">
      <c r="A44" s="245" t="s">
        <v>438</v>
      </c>
      <c r="B44" s="246">
        <v>0</v>
      </c>
      <c r="C44" s="247">
        <v>99</v>
      </c>
      <c r="D44" s="248">
        <v>101.97</v>
      </c>
      <c r="E44" s="248">
        <v>912</v>
      </c>
      <c r="F44" s="248">
        <v>111.595968</v>
      </c>
      <c r="G44" s="248">
        <v>0</v>
      </c>
      <c r="H44" s="248">
        <v>0</v>
      </c>
      <c r="I44" s="248">
        <v>722</v>
      </c>
      <c r="J44" s="248">
        <v>0</v>
      </c>
      <c r="K44" s="259">
        <v>0</v>
      </c>
      <c r="L44" s="260">
        <v>0</v>
      </c>
      <c r="M44" s="268">
        <v>0</v>
      </c>
      <c r="N44" s="248">
        <v>2261</v>
      </c>
      <c r="O44" s="248">
        <v>27674.64</v>
      </c>
      <c r="P44" s="248">
        <v>0</v>
      </c>
      <c r="Q44" s="272">
        <v>0</v>
      </c>
      <c r="R44" s="248">
        <v>0</v>
      </c>
      <c r="S44" s="248">
        <v>0</v>
      </c>
      <c r="T44" s="248">
        <v>0</v>
      </c>
      <c r="U44" s="248">
        <v>0</v>
      </c>
      <c r="V44" s="248">
        <v>1380</v>
      </c>
      <c r="W44" s="248">
        <v>1490.4</v>
      </c>
      <c r="X44" s="248">
        <v>0</v>
      </c>
      <c r="Y44" s="248">
        <v>690</v>
      </c>
      <c r="Z44" s="248">
        <v>745.2</v>
      </c>
      <c r="AA44" s="248">
        <v>0</v>
      </c>
      <c r="AB44" s="248">
        <v>46</v>
      </c>
      <c r="AC44" s="248">
        <v>49.68</v>
      </c>
      <c r="AD44" s="248">
        <v>0</v>
      </c>
      <c r="AE44" s="259">
        <v>0</v>
      </c>
      <c r="AF44" s="281">
        <v>0</v>
      </c>
      <c r="AG44" s="247">
        <v>12</v>
      </c>
      <c r="AH44" s="248">
        <v>12</v>
      </c>
      <c r="AI44" s="248">
        <v>1885</v>
      </c>
      <c r="AJ44" s="248">
        <v>2.262</v>
      </c>
      <c r="AK44" s="259">
        <v>0</v>
      </c>
      <c r="AL44" s="260">
        <v>0</v>
      </c>
      <c r="AM44" s="291">
        <v>0</v>
      </c>
      <c r="AN44" s="292">
        <v>0</v>
      </c>
      <c r="AO44" s="292">
        <v>3751.4</v>
      </c>
      <c r="AP44" s="292">
        <v>0</v>
      </c>
      <c r="AQ44" s="259">
        <v>0</v>
      </c>
      <c r="AR44" s="302">
        <v>0</v>
      </c>
      <c r="AS44" s="314"/>
      <c r="AT44" s="308"/>
      <c r="AU44" s="308"/>
      <c r="AV44" s="315"/>
      <c r="AW44" s="320"/>
      <c r="AX44" s="321"/>
      <c r="AY44" s="319"/>
      <c r="AZ44" s="319"/>
      <c r="BA44" s="315"/>
      <c r="BB44" s="319"/>
      <c r="BC44" s="314"/>
      <c r="BD44" s="319"/>
      <c r="BE44" s="308"/>
      <c r="BF44" s="315"/>
      <c r="BG44" s="319"/>
    </row>
    <row r="45" s="217" customFormat="true" ht="18" customHeight="true" spans="1:59">
      <c r="A45" s="245" t="s">
        <v>439</v>
      </c>
      <c r="B45" s="246">
        <v>0</v>
      </c>
      <c r="C45" s="247">
        <v>92</v>
      </c>
      <c r="D45" s="248">
        <v>94.76</v>
      </c>
      <c r="E45" s="248">
        <v>912</v>
      </c>
      <c r="F45" s="248">
        <v>103.705344</v>
      </c>
      <c r="G45" s="248">
        <v>0</v>
      </c>
      <c r="H45" s="248">
        <v>0</v>
      </c>
      <c r="I45" s="248">
        <v>722</v>
      </c>
      <c r="J45" s="248">
        <v>0</v>
      </c>
      <c r="K45" s="259">
        <v>0</v>
      </c>
      <c r="L45" s="260">
        <v>0</v>
      </c>
      <c r="M45" s="268">
        <v>0</v>
      </c>
      <c r="N45" s="248">
        <v>2261</v>
      </c>
      <c r="O45" s="248">
        <v>27674.64</v>
      </c>
      <c r="P45" s="248">
        <v>0</v>
      </c>
      <c r="Q45" s="272">
        <v>0</v>
      </c>
      <c r="R45" s="248">
        <v>0</v>
      </c>
      <c r="S45" s="248">
        <v>0</v>
      </c>
      <c r="T45" s="248">
        <v>0</v>
      </c>
      <c r="U45" s="248">
        <v>0</v>
      </c>
      <c r="V45" s="248">
        <v>1380</v>
      </c>
      <c r="W45" s="248">
        <v>1490.4</v>
      </c>
      <c r="X45" s="248">
        <v>0</v>
      </c>
      <c r="Y45" s="248">
        <v>690</v>
      </c>
      <c r="Z45" s="248">
        <v>745.2</v>
      </c>
      <c r="AA45" s="248">
        <v>0</v>
      </c>
      <c r="AB45" s="248">
        <v>46</v>
      </c>
      <c r="AC45" s="248">
        <v>49.68</v>
      </c>
      <c r="AD45" s="248">
        <v>0</v>
      </c>
      <c r="AE45" s="259">
        <v>0</v>
      </c>
      <c r="AF45" s="281">
        <v>0</v>
      </c>
      <c r="AG45" s="247">
        <v>54</v>
      </c>
      <c r="AH45" s="248">
        <v>54</v>
      </c>
      <c r="AI45" s="248">
        <v>1885</v>
      </c>
      <c r="AJ45" s="248">
        <v>10.179</v>
      </c>
      <c r="AK45" s="259">
        <v>0</v>
      </c>
      <c r="AL45" s="260">
        <v>0</v>
      </c>
      <c r="AM45" s="291">
        <v>2036</v>
      </c>
      <c r="AN45" s="292">
        <v>135.733333333333</v>
      </c>
      <c r="AO45" s="292">
        <v>3751.4</v>
      </c>
      <c r="AP45" s="292">
        <v>611.028032</v>
      </c>
      <c r="AQ45" s="259">
        <v>0</v>
      </c>
      <c r="AR45" s="302">
        <v>0</v>
      </c>
      <c r="AS45" s="310"/>
      <c r="AT45" s="308"/>
      <c r="AU45" s="308"/>
      <c r="AV45" s="309"/>
      <c r="AW45" s="320"/>
      <c r="AX45" s="321"/>
      <c r="AY45" s="319"/>
      <c r="AZ45" s="319"/>
      <c r="BA45" s="309"/>
      <c r="BB45" s="319"/>
      <c r="BC45" s="310"/>
      <c r="BD45" s="319"/>
      <c r="BE45" s="308"/>
      <c r="BF45" s="309"/>
      <c r="BG45" s="319"/>
    </row>
    <row r="46" s="217" customFormat="true" ht="18" customHeight="true" spans="1:59">
      <c r="A46" s="245" t="s">
        <v>440</v>
      </c>
      <c r="B46" s="246">
        <v>0</v>
      </c>
      <c r="C46" s="247">
        <v>72</v>
      </c>
      <c r="D46" s="248">
        <v>74.16</v>
      </c>
      <c r="E46" s="248">
        <v>912</v>
      </c>
      <c r="F46" s="248">
        <v>81.160704</v>
      </c>
      <c r="G46" s="248">
        <v>0</v>
      </c>
      <c r="H46" s="248">
        <v>0</v>
      </c>
      <c r="I46" s="248">
        <v>722</v>
      </c>
      <c r="J46" s="248">
        <v>0</v>
      </c>
      <c r="K46" s="259">
        <v>0</v>
      </c>
      <c r="L46" s="260">
        <v>0</v>
      </c>
      <c r="M46" s="268">
        <v>0</v>
      </c>
      <c r="N46" s="248">
        <v>2261</v>
      </c>
      <c r="O46" s="248">
        <v>27674.64</v>
      </c>
      <c r="P46" s="248">
        <v>0</v>
      </c>
      <c r="Q46" s="272">
        <v>0</v>
      </c>
      <c r="R46" s="248">
        <v>0</v>
      </c>
      <c r="S46" s="248">
        <v>0</v>
      </c>
      <c r="T46" s="248">
        <v>0</v>
      </c>
      <c r="U46" s="248">
        <v>0</v>
      </c>
      <c r="V46" s="248">
        <v>1380</v>
      </c>
      <c r="W46" s="248">
        <v>1490.4</v>
      </c>
      <c r="X46" s="248">
        <v>0</v>
      </c>
      <c r="Y46" s="248">
        <v>690</v>
      </c>
      <c r="Z46" s="248">
        <v>745.2</v>
      </c>
      <c r="AA46" s="248">
        <v>0</v>
      </c>
      <c r="AB46" s="248">
        <v>46</v>
      </c>
      <c r="AC46" s="248">
        <v>49.68</v>
      </c>
      <c r="AD46" s="248">
        <v>0</v>
      </c>
      <c r="AE46" s="259">
        <v>0</v>
      </c>
      <c r="AF46" s="281">
        <v>0</v>
      </c>
      <c r="AG46" s="247">
        <v>19</v>
      </c>
      <c r="AH46" s="248">
        <v>19</v>
      </c>
      <c r="AI46" s="248">
        <v>1885</v>
      </c>
      <c r="AJ46" s="248">
        <v>3.5815</v>
      </c>
      <c r="AK46" s="259">
        <v>0</v>
      </c>
      <c r="AL46" s="260">
        <v>0</v>
      </c>
      <c r="AM46" s="291">
        <v>1456</v>
      </c>
      <c r="AN46" s="292">
        <v>97.0666666666667</v>
      </c>
      <c r="AO46" s="292">
        <v>3751.4</v>
      </c>
      <c r="AP46" s="292">
        <v>436.963072</v>
      </c>
      <c r="AQ46" s="259">
        <v>0</v>
      </c>
      <c r="AR46" s="302">
        <v>0</v>
      </c>
      <c r="AS46" s="310"/>
      <c r="AT46" s="308"/>
      <c r="AU46" s="308"/>
      <c r="AV46" s="309"/>
      <c r="AW46" s="320"/>
      <c r="AX46" s="321"/>
      <c r="AY46" s="319"/>
      <c r="AZ46" s="319"/>
      <c r="BA46" s="309"/>
      <c r="BB46" s="319"/>
      <c r="BC46" s="310"/>
      <c r="BD46" s="319"/>
      <c r="BE46" s="308"/>
      <c r="BF46" s="309"/>
      <c r="BG46" s="319"/>
    </row>
    <row r="47" s="217" customFormat="true" ht="18" customHeight="true" spans="1:59">
      <c r="A47" s="245" t="s">
        <v>441</v>
      </c>
      <c r="B47" s="246">
        <v>0</v>
      </c>
      <c r="C47" s="247">
        <v>273</v>
      </c>
      <c r="D47" s="248">
        <v>281.19</v>
      </c>
      <c r="E47" s="248">
        <v>912</v>
      </c>
      <c r="F47" s="248">
        <v>307.734336</v>
      </c>
      <c r="G47" s="248">
        <v>0</v>
      </c>
      <c r="H47" s="248">
        <v>0</v>
      </c>
      <c r="I47" s="248">
        <v>722</v>
      </c>
      <c r="J47" s="248">
        <v>0</v>
      </c>
      <c r="K47" s="259">
        <v>0</v>
      </c>
      <c r="L47" s="260">
        <v>0</v>
      </c>
      <c r="M47" s="268">
        <v>201</v>
      </c>
      <c r="N47" s="248">
        <v>2261</v>
      </c>
      <c r="O47" s="248">
        <v>27674.64</v>
      </c>
      <c r="P47" s="248">
        <v>556.260264</v>
      </c>
      <c r="Q47" s="272">
        <v>2</v>
      </c>
      <c r="R47" s="248">
        <v>2261</v>
      </c>
      <c r="S47" s="248">
        <v>28081.62</v>
      </c>
      <c r="T47" s="248">
        <v>0</v>
      </c>
      <c r="U47" s="248">
        <v>30.45</v>
      </c>
      <c r="V47" s="248">
        <v>1380</v>
      </c>
      <c r="W47" s="248">
        <v>1490.4</v>
      </c>
      <c r="X47" s="248">
        <v>36.54</v>
      </c>
      <c r="Y47" s="248">
        <v>690</v>
      </c>
      <c r="Z47" s="248">
        <v>745.2</v>
      </c>
      <c r="AA47" s="248">
        <v>136.01</v>
      </c>
      <c r="AB47" s="248">
        <v>46</v>
      </c>
      <c r="AC47" s="248">
        <v>49.68</v>
      </c>
      <c r="AD47" s="248">
        <v>95.24311776</v>
      </c>
      <c r="AE47" s="259">
        <v>0</v>
      </c>
      <c r="AF47" s="281">
        <v>0</v>
      </c>
      <c r="AG47" s="247">
        <v>132</v>
      </c>
      <c r="AH47" s="248">
        <v>132</v>
      </c>
      <c r="AI47" s="248">
        <v>1885</v>
      </c>
      <c r="AJ47" s="248">
        <v>24.882</v>
      </c>
      <c r="AK47" s="259">
        <v>0</v>
      </c>
      <c r="AL47" s="260">
        <v>0</v>
      </c>
      <c r="AM47" s="291">
        <v>1882</v>
      </c>
      <c r="AN47" s="292">
        <v>125.466666666667</v>
      </c>
      <c r="AO47" s="292">
        <v>3751.4</v>
      </c>
      <c r="AP47" s="292">
        <v>564.810784</v>
      </c>
      <c r="AQ47" s="259">
        <v>0</v>
      </c>
      <c r="AR47" s="302">
        <v>0</v>
      </c>
      <c r="AS47" s="310"/>
      <c r="AT47" s="308"/>
      <c r="AU47" s="308"/>
      <c r="AV47" s="309"/>
      <c r="AW47" s="320"/>
      <c r="AX47" s="321"/>
      <c r="AY47" s="319"/>
      <c r="AZ47" s="319"/>
      <c r="BA47" s="309"/>
      <c r="BB47" s="319"/>
      <c r="BC47" s="310"/>
      <c r="BD47" s="319"/>
      <c r="BE47" s="308"/>
      <c r="BF47" s="309"/>
      <c r="BG47" s="319"/>
    </row>
    <row r="48" s="217" customFormat="true" ht="18" customHeight="true" spans="1:59">
      <c r="A48" s="245" t="s">
        <v>442</v>
      </c>
      <c r="B48" s="246">
        <v>0</v>
      </c>
      <c r="C48" s="247">
        <v>62</v>
      </c>
      <c r="D48" s="248">
        <v>63.86</v>
      </c>
      <c r="E48" s="248">
        <v>912</v>
      </c>
      <c r="F48" s="248">
        <v>69.888384</v>
      </c>
      <c r="G48" s="248">
        <v>0</v>
      </c>
      <c r="H48" s="248">
        <v>0</v>
      </c>
      <c r="I48" s="248">
        <v>722</v>
      </c>
      <c r="J48" s="248">
        <v>0</v>
      </c>
      <c r="K48" s="259">
        <v>0</v>
      </c>
      <c r="L48" s="260">
        <v>0</v>
      </c>
      <c r="M48" s="268">
        <v>0</v>
      </c>
      <c r="N48" s="248">
        <v>2261</v>
      </c>
      <c r="O48" s="248">
        <v>27674.64</v>
      </c>
      <c r="P48" s="248">
        <v>0</v>
      </c>
      <c r="Q48" s="272">
        <v>0</v>
      </c>
      <c r="R48" s="248">
        <v>0</v>
      </c>
      <c r="S48" s="248">
        <v>0</v>
      </c>
      <c r="T48" s="248">
        <v>0</v>
      </c>
      <c r="U48" s="248">
        <v>0</v>
      </c>
      <c r="V48" s="248">
        <v>1380</v>
      </c>
      <c r="W48" s="248">
        <v>1490.4</v>
      </c>
      <c r="X48" s="248">
        <v>0</v>
      </c>
      <c r="Y48" s="248">
        <v>690</v>
      </c>
      <c r="Z48" s="248">
        <v>745.2</v>
      </c>
      <c r="AA48" s="248">
        <v>0</v>
      </c>
      <c r="AB48" s="248">
        <v>46</v>
      </c>
      <c r="AC48" s="248">
        <v>49.68</v>
      </c>
      <c r="AD48" s="248">
        <v>0</v>
      </c>
      <c r="AE48" s="259">
        <v>0</v>
      </c>
      <c r="AF48" s="281">
        <v>0</v>
      </c>
      <c r="AG48" s="247">
        <v>13</v>
      </c>
      <c r="AH48" s="248">
        <v>13</v>
      </c>
      <c r="AI48" s="248">
        <v>1885</v>
      </c>
      <c r="AJ48" s="248">
        <v>2.4505</v>
      </c>
      <c r="AK48" s="259">
        <v>0</v>
      </c>
      <c r="AL48" s="260">
        <v>0</v>
      </c>
      <c r="AM48" s="291">
        <v>12</v>
      </c>
      <c r="AN48" s="292">
        <v>0.8</v>
      </c>
      <c r="AO48" s="292">
        <v>3751.4</v>
      </c>
      <c r="AP48" s="292">
        <v>3.601344</v>
      </c>
      <c r="AQ48" s="259">
        <v>0</v>
      </c>
      <c r="AR48" s="302">
        <v>0</v>
      </c>
      <c r="AS48" s="310"/>
      <c r="AT48" s="308"/>
      <c r="AU48" s="308"/>
      <c r="AV48" s="309"/>
      <c r="AW48" s="320"/>
      <c r="AX48" s="321"/>
      <c r="AY48" s="319"/>
      <c r="AZ48" s="319"/>
      <c r="BA48" s="309"/>
      <c r="BB48" s="319"/>
      <c r="BC48" s="310"/>
      <c r="BD48" s="319"/>
      <c r="BE48" s="308"/>
      <c r="BF48" s="309"/>
      <c r="BG48" s="319"/>
    </row>
    <row r="49" s="217" customFormat="true" ht="18" customHeight="true" spans="1:59">
      <c r="A49" s="241" t="s">
        <v>443</v>
      </c>
      <c r="B49" s="249"/>
      <c r="C49" s="250"/>
      <c r="D49" s="251"/>
      <c r="E49" s="251"/>
      <c r="F49" s="251"/>
      <c r="G49" s="251"/>
      <c r="H49" s="251"/>
      <c r="I49" s="251"/>
      <c r="J49" s="251"/>
      <c r="K49" s="251"/>
      <c r="L49" s="261"/>
      <c r="M49" s="269"/>
      <c r="N49" s="251"/>
      <c r="O49" s="251"/>
      <c r="P49" s="251"/>
      <c r="Q49" s="251"/>
      <c r="R49" s="251"/>
      <c r="S49" s="251"/>
      <c r="T49" s="251"/>
      <c r="U49" s="274"/>
      <c r="V49" s="274"/>
      <c r="W49" s="274"/>
      <c r="X49" s="274"/>
      <c r="Y49" s="274"/>
      <c r="Z49" s="274"/>
      <c r="AA49" s="274"/>
      <c r="AB49" s="274"/>
      <c r="AC49" s="274"/>
      <c r="AD49" s="274"/>
      <c r="AE49" s="282"/>
      <c r="AF49" s="283"/>
      <c r="AG49" s="247"/>
      <c r="AH49" s="251"/>
      <c r="AI49" s="251"/>
      <c r="AJ49" s="274"/>
      <c r="AK49" s="282"/>
      <c r="AL49" s="293"/>
      <c r="AM49" s="291"/>
      <c r="AN49" s="294"/>
      <c r="AO49" s="300"/>
      <c r="AP49" s="294"/>
      <c r="AQ49" s="282"/>
      <c r="AR49" s="303"/>
      <c r="AS49" s="311"/>
      <c r="AT49" s="312"/>
      <c r="AU49" s="312"/>
      <c r="AV49" s="313"/>
      <c r="AW49" s="322"/>
      <c r="AX49" s="323"/>
      <c r="AY49" s="324"/>
      <c r="AZ49" s="324"/>
      <c r="BA49" s="313"/>
      <c r="BB49" s="324"/>
      <c r="BC49" s="311"/>
      <c r="BD49" s="324"/>
      <c r="BE49" s="312"/>
      <c r="BF49" s="313"/>
      <c r="BG49" s="324"/>
    </row>
    <row r="50" s="217" customFormat="true" ht="18" customHeight="true" spans="1:59">
      <c r="A50" s="245" t="s">
        <v>444</v>
      </c>
      <c r="B50" s="246">
        <v>0</v>
      </c>
      <c r="C50" s="247">
        <v>0</v>
      </c>
      <c r="D50" s="248">
        <v>0</v>
      </c>
      <c r="E50" s="248">
        <v>738</v>
      </c>
      <c r="F50" s="248">
        <v>0</v>
      </c>
      <c r="G50" s="248">
        <v>0</v>
      </c>
      <c r="H50" s="248">
        <v>0</v>
      </c>
      <c r="I50" s="248">
        <v>628</v>
      </c>
      <c r="J50" s="248">
        <v>0</v>
      </c>
      <c r="K50" s="259">
        <v>0</v>
      </c>
      <c r="L50" s="260">
        <v>0</v>
      </c>
      <c r="M50" s="268">
        <v>0</v>
      </c>
      <c r="N50" s="248">
        <v>1954</v>
      </c>
      <c r="O50" s="248">
        <v>23916.96</v>
      </c>
      <c r="P50" s="248">
        <v>0</v>
      </c>
      <c r="Q50" s="272">
        <v>0</v>
      </c>
      <c r="R50" s="248">
        <v>1954</v>
      </c>
      <c r="S50" s="248">
        <v>24268.68</v>
      </c>
      <c r="T50" s="248">
        <v>0</v>
      </c>
      <c r="U50" s="248">
        <v>0</v>
      </c>
      <c r="V50" s="248">
        <v>1900</v>
      </c>
      <c r="W50" s="248">
        <v>2052</v>
      </c>
      <c r="X50" s="248">
        <v>0</v>
      </c>
      <c r="Y50" s="248">
        <v>1140</v>
      </c>
      <c r="Z50" s="248">
        <v>1231.2</v>
      </c>
      <c r="AA50" s="248">
        <v>0</v>
      </c>
      <c r="AB50" s="248">
        <v>95</v>
      </c>
      <c r="AC50" s="248">
        <v>102.6</v>
      </c>
      <c r="AD50" s="248">
        <v>0</v>
      </c>
      <c r="AE50" s="259">
        <v>0</v>
      </c>
      <c r="AF50" s="281">
        <v>0</v>
      </c>
      <c r="AG50" s="247">
        <v>0</v>
      </c>
      <c r="AH50" s="248">
        <v>0</v>
      </c>
      <c r="AI50" s="248">
        <v>1885</v>
      </c>
      <c r="AJ50" s="248">
        <v>0</v>
      </c>
      <c r="AK50" s="259">
        <v>0</v>
      </c>
      <c r="AL50" s="260">
        <v>0</v>
      </c>
      <c r="AM50" s="291">
        <v>2176</v>
      </c>
      <c r="AN50" s="292">
        <v>145.066666666667</v>
      </c>
      <c r="AO50" s="292">
        <v>4006</v>
      </c>
      <c r="AP50" s="292">
        <v>697.36448</v>
      </c>
      <c r="AQ50" s="259">
        <v>0</v>
      </c>
      <c r="AR50" s="302">
        <v>0</v>
      </c>
      <c r="AS50" s="310"/>
      <c r="AT50" s="308"/>
      <c r="AU50" s="308"/>
      <c r="AV50" s="309"/>
      <c r="AW50" s="320"/>
      <c r="AX50" s="321"/>
      <c r="AY50" s="319"/>
      <c r="AZ50" s="319"/>
      <c r="BA50" s="309"/>
      <c r="BB50" s="319"/>
      <c r="BC50" s="314"/>
      <c r="BD50" s="319"/>
      <c r="BE50" s="308"/>
      <c r="BF50" s="309"/>
      <c r="BG50" s="319"/>
    </row>
    <row r="51" s="217" customFormat="true" ht="18" customHeight="true" spans="1:59">
      <c r="A51" s="245" t="s">
        <v>445</v>
      </c>
      <c r="B51" s="246">
        <v>0</v>
      </c>
      <c r="C51" s="247">
        <v>1794</v>
      </c>
      <c r="D51" s="248">
        <v>1847.82</v>
      </c>
      <c r="E51" s="248">
        <v>738</v>
      </c>
      <c r="F51" s="248">
        <v>1636.429392</v>
      </c>
      <c r="G51" s="248">
        <v>0</v>
      </c>
      <c r="H51" s="248">
        <v>0</v>
      </c>
      <c r="I51" s="248">
        <v>628</v>
      </c>
      <c r="J51" s="248">
        <v>0</v>
      </c>
      <c r="K51" s="259">
        <v>0</v>
      </c>
      <c r="L51" s="260">
        <v>0</v>
      </c>
      <c r="M51" s="268">
        <v>84</v>
      </c>
      <c r="N51" s="248">
        <v>1954</v>
      </c>
      <c r="O51" s="248">
        <v>23916.96</v>
      </c>
      <c r="P51" s="248">
        <v>200.902464</v>
      </c>
      <c r="Q51" s="272">
        <v>0</v>
      </c>
      <c r="R51" s="248">
        <v>1954</v>
      </c>
      <c r="S51" s="248">
        <v>24268.68</v>
      </c>
      <c r="T51" s="248">
        <v>0</v>
      </c>
      <c r="U51" s="248">
        <v>12.6</v>
      </c>
      <c r="V51" s="248">
        <v>1900</v>
      </c>
      <c r="W51" s="248">
        <v>2052</v>
      </c>
      <c r="X51" s="248">
        <v>15.12</v>
      </c>
      <c r="Y51" s="248">
        <v>1140</v>
      </c>
      <c r="Z51" s="248">
        <v>1231.2</v>
      </c>
      <c r="AA51" s="248">
        <v>56.28</v>
      </c>
      <c r="AB51" s="248">
        <v>95</v>
      </c>
      <c r="AC51" s="248">
        <v>102.6</v>
      </c>
      <c r="AD51" s="248">
        <v>60.2943264</v>
      </c>
      <c r="AE51" s="259">
        <v>0</v>
      </c>
      <c r="AF51" s="281">
        <v>0</v>
      </c>
      <c r="AG51" s="247">
        <v>365</v>
      </c>
      <c r="AH51" s="248">
        <v>365</v>
      </c>
      <c r="AI51" s="248">
        <v>1885</v>
      </c>
      <c r="AJ51" s="248">
        <v>68.8025</v>
      </c>
      <c r="AK51" s="259">
        <v>0</v>
      </c>
      <c r="AL51" s="260">
        <v>0</v>
      </c>
      <c r="AM51" s="291">
        <v>0</v>
      </c>
      <c r="AN51" s="292">
        <v>0</v>
      </c>
      <c r="AO51" s="292">
        <v>4006</v>
      </c>
      <c r="AP51" s="292">
        <v>0</v>
      </c>
      <c r="AQ51" s="259">
        <v>0</v>
      </c>
      <c r="AR51" s="302">
        <v>0</v>
      </c>
      <c r="AS51" s="310"/>
      <c r="AT51" s="308"/>
      <c r="AU51" s="308"/>
      <c r="AV51" s="309"/>
      <c r="AW51" s="320"/>
      <c r="AX51" s="321"/>
      <c r="AY51" s="319"/>
      <c r="AZ51" s="319"/>
      <c r="BA51" s="309"/>
      <c r="BB51" s="319"/>
      <c r="BC51" s="314"/>
      <c r="BD51" s="319"/>
      <c r="BE51" s="308"/>
      <c r="BF51" s="309"/>
      <c r="BG51" s="319"/>
    </row>
    <row r="52" s="217" customFormat="true" ht="18" customHeight="true" spans="1:59">
      <c r="A52" s="245" t="s">
        <v>446</v>
      </c>
      <c r="B52" s="246">
        <v>0</v>
      </c>
      <c r="C52" s="247">
        <v>324</v>
      </c>
      <c r="D52" s="248">
        <v>333.72</v>
      </c>
      <c r="E52" s="248">
        <v>738</v>
      </c>
      <c r="F52" s="248">
        <v>295.542432</v>
      </c>
      <c r="G52" s="248">
        <v>2577</v>
      </c>
      <c r="H52" s="248">
        <v>2654.31</v>
      </c>
      <c r="I52" s="248">
        <v>628</v>
      </c>
      <c r="J52" s="248">
        <v>2000.288016</v>
      </c>
      <c r="K52" s="259">
        <v>0</v>
      </c>
      <c r="L52" s="260">
        <v>0</v>
      </c>
      <c r="M52" s="268">
        <v>14</v>
      </c>
      <c r="N52" s="248">
        <v>1954</v>
      </c>
      <c r="O52" s="248">
        <v>23916.96</v>
      </c>
      <c r="P52" s="248">
        <v>33.483744</v>
      </c>
      <c r="Q52" s="272">
        <v>708</v>
      </c>
      <c r="R52" s="248">
        <v>1954</v>
      </c>
      <c r="S52" s="248">
        <v>24268.68</v>
      </c>
      <c r="T52" s="248">
        <v>1718.222544</v>
      </c>
      <c r="U52" s="248">
        <v>108.3</v>
      </c>
      <c r="V52" s="248">
        <v>1900</v>
      </c>
      <c r="W52" s="248">
        <v>2052</v>
      </c>
      <c r="X52" s="248">
        <v>129.96</v>
      </c>
      <c r="Y52" s="248">
        <v>1140</v>
      </c>
      <c r="Z52" s="248">
        <v>1231.2</v>
      </c>
      <c r="AA52" s="248">
        <v>483.74</v>
      </c>
      <c r="AB52" s="248">
        <v>95</v>
      </c>
      <c r="AC52" s="248">
        <v>102.6</v>
      </c>
      <c r="AD52" s="248">
        <v>518.2440912</v>
      </c>
      <c r="AE52" s="259">
        <v>0</v>
      </c>
      <c r="AF52" s="281">
        <v>0</v>
      </c>
      <c r="AG52" s="247">
        <v>1440</v>
      </c>
      <c r="AH52" s="248">
        <v>1440</v>
      </c>
      <c r="AI52" s="248">
        <v>1885</v>
      </c>
      <c r="AJ52" s="248">
        <v>271.44</v>
      </c>
      <c r="AK52" s="259">
        <v>0</v>
      </c>
      <c r="AL52" s="260">
        <v>0</v>
      </c>
      <c r="AM52" s="291">
        <v>354</v>
      </c>
      <c r="AN52" s="292">
        <v>23.6</v>
      </c>
      <c r="AO52" s="292">
        <v>4006</v>
      </c>
      <c r="AP52" s="292">
        <v>113.44992</v>
      </c>
      <c r="AQ52" s="259">
        <v>0</v>
      </c>
      <c r="AR52" s="302">
        <v>0</v>
      </c>
      <c r="AS52" s="310"/>
      <c r="AT52" s="308"/>
      <c r="AU52" s="308"/>
      <c r="AV52" s="309"/>
      <c r="AW52" s="320"/>
      <c r="AX52" s="321"/>
      <c r="AY52" s="319"/>
      <c r="AZ52" s="319"/>
      <c r="BA52" s="309"/>
      <c r="BB52" s="319"/>
      <c r="BC52" s="314"/>
      <c r="BD52" s="319"/>
      <c r="BE52" s="308"/>
      <c r="BF52" s="309"/>
      <c r="BG52" s="319"/>
    </row>
    <row r="53" s="217" customFormat="true" ht="18" customHeight="true" spans="1:59">
      <c r="A53" s="245" t="s">
        <v>447</v>
      </c>
      <c r="B53" s="246">
        <v>0</v>
      </c>
      <c r="C53" s="247">
        <v>566</v>
      </c>
      <c r="D53" s="248">
        <v>582.98</v>
      </c>
      <c r="E53" s="248">
        <v>738</v>
      </c>
      <c r="F53" s="248">
        <v>516.287088</v>
      </c>
      <c r="G53" s="248">
        <v>114</v>
      </c>
      <c r="H53" s="248">
        <v>117.42</v>
      </c>
      <c r="I53" s="248">
        <v>628</v>
      </c>
      <c r="J53" s="248">
        <v>88.487712</v>
      </c>
      <c r="K53" s="259">
        <v>0</v>
      </c>
      <c r="L53" s="260">
        <v>0</v>
      </c>
      <c r="M53" s="268">
        <v>41</v>
      </c>
      <c r="N53" s="248">
        <v>1954</v>
      </c>
      <c r="O53" s="248">
        <v>23916.96</v>
      </c>
      <c r="P53" s="248">
        <v>98.059536</v>
      </c>
      <c r="Q53" s="272">
        <v>23</v>
      </c>
      <c r="R53" s="248">
        <v>1954</v>
      </c>
      <c r="S53" s="248">
        <v>24268.68</v>
      </c>
      <c r="T53" s="248">
        <v>55.817964</v>
      </c>
      <c r="U53" s="248">
        <v>9.6</v>
      </c>
      <c r="V53" s="248">
        <v>1900</v>
      </c>
      <c r="W53" s="248">
        <v>2052</v>
      </c>
      <c r="X53" s="248">
        <v>11.52</v>
      </c>
      <c r="Y53" s="248">
        <v>1140</v>
      </c>
      <c r="Z53" s="248">
        <v>1231.2</v>
      </c>
      <c r="AA53" s="248">
        <v>42.88</v>
      </c>
      <c r="AB53" s="248">
        <v>95</v>
      </c>
      <c r="AC53" s="248">
        <v>102.6</v>
      </c>
      <c r="AD53" s="248">
        <v>45.9385344</v>
      </c>
      <c r="AE53" s="259">
        <v>0</v>
      </c>
      <c r="AF53" s="281">
        <v>0</v>
      </c>
      <c r="AG53" s="247">
        <v>82</v>
      </c>
      <c r="AH53" s="248">
        <v>82</v>
      </c>
      <c r="AI53" s="248">
        <v>1885</v>
      </c>
      <c r="AJ53" s="248">
        <v>15.457</v>
      </c>
      <c r="AK53" s="259">
        <v>0</v>
      </c>
      <c r="AL53" s="260">
        <v>0</v>
      </c>
      <c r="AM53" s="291">
        <v>0</v>
      </c>
      <c r="AN53" s="292">
        <v>0</v>
      </c>
      <c r="AO53" s="292">
        <v>4006</v>
      </c>
      <c r="AP53" s="292">
        <v>0</v>
      </c>
      <c r="AQ53" s="259">
        <v>0</v>
      </c>
      <c r="AR53" s="302">
        <v>0</v>
      </c>
      <c r="AS53" s="316"/>
      <c r="AT53" s="308"/>
      <c r="AU53" s="308"/>
      <c r="AV53" s="315"/>
      <c r="AW53" s="320"/>
      <c r="AX53" s="325"/>
      <c r="AY53" s="319"/>
      <c r="AZ53" s="319"/>
      <c r="BA53" s="315"/>
      <c r="BB53" s="319"/>
      <c r="BC53" s="314"/>
      <c r="BD53" s="319"/>
      <c r="BE53" s="308"/>
      <c r="BF53" s="315"/>
      <c r="BG53" s="319"/>
    </row>
    <row r="54" s="217" customFormat="true" ht="18" customHeight="true" spans="1:59">
      <c r="A54" s="245" t="s">
        <v>448</v>
      </c>
      <c r="B54" s="246">
        <v>0</v>
      </c>
      <c r="C54" s="247">
        <v>23</v>
      </c>
      <c r="D54" s="248">
        <v>23.69</v>
      </c>
      <c r="E54" s="248">
        <v>738</v>
      </c>
      <c r="F54" s="248">
        <v>20.979864</v>
      </c>
      <c r="G54" s="248">
        <v>0</v>
      </c>
      <c r="H54" s="248">
        <v>0</v>
      </c>
      <c r="I54" s="248">
        <v>628</v>
      </c>
      <c r="J54" s="248">
        <v>0</v>
      </c>
      <c r="K54" s="259">
        <v>0</v>
      </c>
      <c r="L54" s="260">
        <v>0</v>
      </c>
      <c r="M54" s="268">
        <v>3</v>
      </c>
      <c r="N54" s="248">
        <v>1954</v>
      </c>
      <c r="O54" s="248">
        <v>23916.96</v>
      </c>
      <c r="P54" s="248">
        <v>7.175088</v>
      </c>
      <c r="Q54" s="272">
        <v>0</v>
      </c>
      <c r="R54" s="248">
        <v>1954</v>
      </c>
      <c r="S54" s="248">
        <v>24268.68</v>
      </c>
      <c r="T54" s="248">
        <v>0</v>
      </c>
      <c r="U54" s="248">
        <v>0.45</v>
      </c>
      <c r="V54" s="248">
        <v>1900</v>
      </c>
      <c r="W54" s="248">
        <v>2052</v>
      </c>
      <c r="X54" s="248">
        <v>0.54</v>
      </c>
      <c r="Y54" s="248">
        <v>1140</v>
      </c>
      <c r="Z54" s="248">
        <v>1231.2</v>
      </c>
      <c r="AA54" s="248">
        <v>2.01</v>
      </c>
      <c r="AB54" s="248">
        <v>95</v>
      </c>
      <c r="AC54" s="248">
        <v>102.6</v>
      </c>
      <c r="AD54" s="248">
        <v>2.1533688</v>
      </c>
      <c r="AE54" s="259">
        <v>0</v>
      </c>
      <c r="AF54" s="281">
        <v>0</v>
      </c>
      <c r="AG54" s="247">
        <v>5</v>
      </c>
      <c r="AH54" s="248">
        <v>5</v>
      </c>
      <c r="AI54" s="248">
        <v>1885</v>
      </c>
      <c r="AJ54" s="248">
        <v>0.9425</v>
      </c>
      <c r="AK54" s="259">
        <v>0</v>
      </c>
      <c r="AL54" s="260">
        <v>0</v>
      </c>
      <c r="AM54" s="291">
        <v>0</v>
      </c>
      <c r="AN54" s="292">
        <v>0</v>
      </c>
      <c r="AO54" s="292">
        <v>4006</v>
      </c>
      <c r="AP54" s="292">
        <v>0</v>
      </c>
      <c r="AQ54" s="259">
        <v>0</v>
      </c>
      <c r="AR54" s="302">
        <v>0</v>
      </c>
      <c r="AS54" s="310"/>
      <c r="AT54" s="308"/>
      <c r="AU54" s="308"/>
      <c r="AV54" s="309"/>
      <c r="AW54" s="320"/>
      <c r="AX54" s="321"/>
      <c r="AY54" s="319"/>
      <c r="AZ54" s="319"/>
      <c r="BA54" s="309"/>
      <c r="BB54" s="319"/>
      <c r="BC54" s="310"/>
      <c r="BD54" s="319"/>
      <c r="BE54" s="308"/>
      <c r="BF54" s="309"/>
      <c r="BG54" s="319"/>
    </row>
    <row r="55" s="217" customFormat="true" ht="18" customHeight="true" spans="1:59">
      <c r="A55" s="245" t="s">
        <v>449</v>
      </c>
      <c r="B55" s="246">
        <v>0</v>
      </c>
      <c r="C55" s="247">
        <v>215</v>
      </c>
      <c r="D55" s="248">
        <v>221.45</v>
      </c>
      <c r="E55" s="248">
        <v>738</v>
      </c>
      <c r="F55" s="248">
        <v>196.11612</v>
      </c>
      <c r="G55" s="248">
        <v>0</v>
      </c>
      <c r="H55" s="248">
        <v>0</v>
      </c>
      <c r="I55" s="248">
        <v>628</v>
      </c>
      <c r="J55" s="248">
        <v>0</v>
      </c>
      <c r="K55" s="259">
        <v>0</v>
      </c>
      <c r="L55" s="260">
        <v>0</v>
      </c>
      <c r="M55" s="268">
        <v>28</v>
      </c>
      <c r="N55" s="248">
        <v>1954</v>
      </c>
      <c r="O55" s="248">
        <v>23916.96</v>
      </c>
      <c r="P55" s="248">
        <v>66.967488</v>
      </c>
      <c r="Q55" s="272">
        <v>0</v>
      </c>
      <c r="R55" s="248">
        <v>1954</v>
      </c>
      <c r="S55" s="248">
        <v>24268.68</v>
      </c>
      <c r="T55" s="248">
        <v>0</v>
      </c>
      <c r="U55" s="248">
        <v>4.2</v>
      </c>
      <c r="V55" s="248">
        <v>1900</v>
      </c>
      <c r="W55" s="248">
        <v>2052</v>
      </c>
      <c r="X55" s="248">
        <v>5.04</v>
      </c>
      <c r="Y55" s="248">
        <v>1140</v>
      </c>
      <c r="Z55" s="248">
        <v>1231.2</v>
      </c>
      <c r="AA55" s="248">
        <v>18.76</v>
      </c>
      <c r="AB55" s="248">
        <v>95</v>
      </c>
      <c r="AC55" s="248">
        <v>102.6</v>
      </c>
      <c r="AD55" s="248">
        <v>20.0981088</v>
      </c>
      <c r="AE55" s="259">
        <v>0</v>
      </c>
      <c r="AF55" s="281">
        <v>0</v>
      </c>
      <c r="AG55" s="247">
        <v>8</v>
      </c>
      <c r="AH55" s="248">
        <v>8</v>
      </c>
      <c r="AI55" s="248">
        <v>1885</v>
      </c>
      <c r="AJ55" s="248">
        <v>1.508</v>
      </c>
      <c r="AK55" s="259">
        <v>0</v>
      </c>
      <c r="AL55" s="260">
        <v>0</v>
      </c>
      <c r="AM55" s="291">
        <v>0</v>
      </c>
      <c r="AN55" s="292">
        <v>0</v>
      </c>
      <c r="AO55" s="292">
        <v>4006</v>
      </c>
      <c r="AP55" s="292">
        <v>0</v>
      </c>
      <c r="AQ55" s="259">
        <v>0</v>
      </c>
      <c r="AR55" s="302">
        <v>0</v>
      </c>
      <c r="AS55" s="310"/>
      <c r="AT55" s="308"/>
      <c r="AU55" s="308"/>
      <c r="AV55" s="309"/>
      <c r="AW55" s="320"/>
      <c r="AX55" s="321"/>
      <c r="AY55" s="319"/>
      <c r="AZ55" s="319"/>
      <c r="BA55" s="309"/>
      <c r="BB55" s="319"/>
      <c r="BC55" s="310"/>
      <c r="BD55" s="319"/>
      <c r="BE55" s="308"/>
      <c r="BF55" s="309"/>
      <c r="BG55" s="319"/>
    </row>
    <row r="56" s="217" customFormat="true" ht="18" customHeight="true" spans="1:59">
      <c r="A56" s="245" t="s">
        <v>450</v>
      </c>
      <c r="B56" s="246">
        <v>0</v>
      </c>
      <c r="C56" s="247">
        <v>0</v>
      </c>
      <c r="D56" s="248">
        <v>0</v>
      </c>
      <c r="E56" s="248">
        <v>738</v>
      </c>
      <c r="F56" s="248">
        <v>0</v>
      </c>
      <c r="G56" s="248">
        <v>0</v>
      </c>
      <c r="H56" s="248">
        <v>0</v>
      </c>
      <c r="I56" s="248">
        <v>628</v>
      </c>
      <c r="J56" s="248">
        <v>0</v>
      </c>
      <c r="K56" s="259">
        <v>0</v>
      </c>
      <c r="L56" s="260">
        <v>0</v>
      </c>
      <c r="M56" s="268">
        <v>0</v>
      </c>
      <c r="N56" s="248">
        <v>1954</v>
      </c>
      <c r="O56" s="248">
        <v>23916.96</v>
      </c>
      <c r="P56" s="248">
        <v>0</v>
      </c>
      <c r="Q56" s="272">
        <v>0</v>
      </c>
      <c r="R56" s="248">
        <v>1954</v>
      </c>
      <c r="S56" s="248">
        <v>24268.68</v>
      </c>
      <c r="T56" s="248">
        <v>0</v>
      </c>
      <c r="U56" s="248">
        <v>0</v>
      </c>
      <c r="V56" s="248">
        <v>1900</v>
      </c>
      <c r="W56" s="248">
        <v>2052</v>
      </c>
      <c r="X56" s="248">
        <v>0</v>
      </c>
      <c r="Y56" s="248">
        <v>1140</v>
      </c>
      <c r="Z56" s="248">
        <v>1231.2</v>
      </c>
      <c r="AA56" s="248">
        <v>0</v>
      </c>
      <c r="AB56" s="248">
        <v>95</v>
      </c>
      <c r="AC56" s="248">
        <v>102.6</v>
      </c>
      <c r="AD56" s="248">
        <v>0</v>
      </c>
      <c r="AE56" s="259">
        <v>0</v>
      </c>
      <c r="AF56" s="281">
        <v>0</v>
      </c>
      <c r="AG56" s="247">
        <v>0</v>
      </c>
      <c r="AH56" s="248">
        <v>0</v>
      </c>
      <c r="AI56" s="248">
        <v>1885</v>
      </c>
      <c r="AJ56" s="248">
        <v>0</v>
      </c>
      <c r="AK56" s="259">
        <v>0</v>
      </c>
      <c r="AL56" s="260">
        <v>0</v>
      </c>
      <c r="AM56" s="291">
        <v>0</v>
      </c>
      <c r="AN56" s="292">
        <v>0</v>
      </c>
      <c r="AO56" s="292">
        <v>4006</v>
      </c>
      <c r="AP56" s="292">
        <v>0</v>
      </c>
      <c r="AQ56" s="259">
        <v>0</v>
      </c>
      <c r="AR56" s="302">
        <v>0</v>
      </c>
      <c r="AS56" s="310"/>
      <c r="AT56" s="308"/>
      <c r="AU56" s="308"/>
      <c r="AV56" s="309"/>
      <c r="AW56" s="320"/>
      <c r="AX56" s="321"/>
      <c r="AY56" s="319"/>
      <c r="AZ56" s="319"/>
      <c r="BA56" s="309"/>
      <c r="BB56" s="319"/>
      <c r="BC56" s="310"/>
      <c r="BD56" s="319"/>
      <c r="BE56" s="308"/>
      <c r="BF56" s="309"/>
      <c r="BG56" s="319"/>
    </row>
    <row r="57" s="217" customFormat="true" ht="18" customHeight="true" spans="1:59">
      <c r="A57" s="245" t="s">
        <v>451</v>
      </c>
      <c r="B57" s="246">
        <v>0</v>
      </c>
      <c r="C57" s="247">
        <v>17</v>
      </c>
      <c r="D57" s="248">
        <v>17.51</v>
      </c>
      <c r="E57" s="248">
        <v>738</v>
      </c>
      <c r="F57" s="248">
        <v>15.506856</v>
      </c>
      <c r="G57" s="248">
        <v>0</v>
      </c>
      <c r="H57" s="248">
        <v>0</v>
      </c>
      <c r="I57" s="248">
        <v>628</v>
      </c>
      <c r="J57" s="248">
        <v>0</v>
      </c>
      <c r="K57" s="259">
        <v>0</v>
      </c>
      <c r="L57" s="260">
        <v>0</v>
      </c>
      <c r="M57" s="268">
        <v>0</v>
      </c>
      <c r="N57" s="248">
        <v>1954</v>
      </c>
      <c r="O57" s="248">
        <v>23916.96</v>
      </c>
      <c r="P57" s="248">
        <v>0</v>
      </c>
      <c r="Q57" s="272">
        <v>0</v>
      </c>
      <c r="R57" s="248">
        <v>1954</v>
      </c>
      <c r="S57" s="248">
        <v>24268.68</v>
      </c>
      <c r="T57" s="248">
        <v>0</v>
      </c>
      <c r="U57" s="248">
        <v>0</v>
      </c>
      <c r="V57" s="248">
        <v>1900</v>
      </c>
      <c r="W57" s="248">
        <v>2052</v>
      </c>
      <c r="X57" s="248">
        <v>0</v>
      </c>
      <c r="Y57" s="248">
        <v>1140</v>
      </c>
      <c r="Z57" s="248">
        <v>1231.2</v>
      </c>
      <c r="AA57" s="248">
        <v>0</v>
      </c>
      <c r="AB57" s="248">
        <v>95</v>
      </c>
      <c r="AC57" s="248">
        <v>102.6</v>
      </c>
      <c r="AD57" s="248">
        <v>0</v>
      </c>
      <c r="AE57" s="259">
        <v>0</v>
      </c>
      <c r="AF57" s="281">
        <v>0</v>
      </c>
      <c r="AG57" s="247">
        <v>2</v>
      </c>
      <c r="AH57" s="248">
        <v>2</v>
      </c>
      <c r="AI57" s="248">
        <v>1885</v>
      </c>
      <c r="AJ57" s="248">
        <v>0.377</v>
      </c>
      <c r="AK57" s="259">
        <v>0</v>
      </c>
      <c r="AL57" s="260">
        <v>0</v>
      </c>
      <c r="AM57" s="291">
        <v>0</v>
      </c>
      <c r="AN57" s="292">
        <v>0</v>
      </c>
      <c r="AO57" s="292">
        <v>4006</v>
      </c>
      <c r="AP57" s="292">
        <v>0</v>
      </c>
      <c r="AQ57" s="259">
        <v>0</v>
      </c>
      <c r="AR57" s="302">
        <v>0</v>
      </c>
      <c r="AS57" s="310"/>
      <c r="AT57" s="308"/>
      <c r="AU57" s="308"/>
      <c r="AV57" s="309"/>
      <c r="AW57" s="320"/>
      <c r="AX57" s="321"/>
      <c r="AY57" s="319"/>
      <c r="AZ57" s="319"/>
      <c r="BA57" s="309"/>
      <c r="BB57" s="319"/>
      <c r="BC57" s="310"/>
      <c r="BD57" s="319"/>
      <c r="BE57" s="308"/>
      <c r="BF57" s="309"/>
      <c r="BG57" s="319"/>
    </row>
    <row r="58" s="217" customFormat="true" ht="18" customHeight="true" spans="1:59">
      <c r="A58" s="241" t="s">
        <v>452</v>
      </c>
      <c r="B58" s="249"/>
      <c r="C58" s="239"/>
      <c r="D58" s="252"/>
      <c r="E58" s="253"/>
      <c r="F58" s="253"/>
      <c r="G58" s="253"/>
      <c r="H58" s="253"/>
      <c r="I58" s="253"/>
      <c r="J58" s="253"/>
      <c r="K58" s="253"/>
      <c r="L58" s="262"/>
      <c r="M58" s="270"/>
      <c r="N58" s="253"/>
      <c r="O58" s="253"/>
      <c r="P58" s="253"/>
      <c r="Q58" s="253"/>
      <c r="R58" s="253"/>
      <c r="S58" s="253"/>
      <c r="T58" s="253"/>
      <c r="U58" s="253"/>
      <c r="V58" s="274"/>
      <c r="W58" s="274"/>
      <c r="X58" s="274"/>
      <c r="Y58" s="274"/>
      <c r="Z58" s="274"/>
      <c r="AA58" s="274"/>
      <c r="AB58" s="274"/>
      <c r="AC58" s="274"/>
      <c r="AD58" s="274"/>
      <c r="AE58" s="282"/>
      <c r="AF58" s="283"/>
      <c r="AG58" s="247"/>
      <c r="AH58" s="253"/>
      <c r="AI58" s="251"/>
      <c r="AJ58" s="274"/>
      <c r="AK58" s="282"/>
      <c r="AL58" s="293"/>
      <c r="AM58" s="291"/>
      <c r="AN58" s="294"/>
      <c r="AO58" s="300"/>
      <c r="AP58" s="294"/>
      <c r="AQ58" s="282"/>
      <c r="AR58" s="303"/>
      <c r="AS58" s="311">
        <v>178</v>
      </c>
      <c r="AT58" s="312">
        <v>2087.595</v>
      </c>
      <c r="AU58" s="312">
        <v>445.910292</v>
      </c>
      <c r="AV58" s="313">
        <v>0.6</v>
      </c>
      <c r="AW58" s="322">
        <v>267.5461752</v>
      </c>
      <c r="AX58" s="323">
        <v>214</v>
      </c>
      <c r="AY58" s="324">
        <v>1406.565</v>
      </c>
      <c r="AZ58" s="324">
        <v>361.205892</v>
      </c>
      <c r="BA58" s="313">
        <v>0.6</v>
      </c>
      <c r="BB58" s="324">
        <v>216.7235352</v>
      </c>
      <c r="BC58" s="311">
        <v>1041</v>
      </c>
      <c r="BD58" s="324">
        <v>1406.565</v>
      </c>
      <c r="BE58" s="312">
        <v>1757.080998</v>
      </c>
      <c r="BF58" s="313">
        <v>0.6</v>
      </c>
      <c r="BG58" s="324">
        <v>1054.2485988</v>
      </c>
    </row>
    <row r="59" s="217" customFormat="true" ht="18" customHeight="true" spans="1:59">
      <c r="A59" s="245" t="s">
        <v>453</v>
      </c>
      <c r="B59" s="246">
        <v>1999.08496896</v>
      </c>
      <c r="C59" s="247">
        <v>0</v>
      </c>
      <c r="D59" s="248">
        <v>0</v>
      </c>
      <c r="E59" s="248">
        <v>690</v>
      </c>
      <c r="F59" s="248">
        <v>0</v>
      </c>
      <c r="G59" s="248">
        <v>0</v>
      </c>
      <c r="H59" s="248">
        <v>0</v>
      </c>
      <c r="I59" s="248">
        <v>322</v>
      </c>
      <c r="J59" s="248">
        <v>0</v>
      </c>
      <c r="K59" s="259">
        <v>0.6</v>
      </c>
      <c r="L59" s="260">
        <v>0</v>
      </c>
      <c r="M59" s="268">
        <v>0</v>
      </c>
      <c r="N59" s="248">
        <v>1388</v>
      </c>
      <c r="O59" s="248">
        <v>16989.12</v>
      </c>
      <c r="P59" s="248">
        <v>0</v>
      </c>
      <c r="Q59" s="272">
        <v>0</v>
      </c>
      <c r="R59" s="248">
        <v>1300</v>
      </c>
      <c r="S59" s="248">
        <v>16146</v>
      </c>
      <c r="T59" s="248">
        <v>0</v>
      </c>
      <c r="U59" s="248">
        <v>0</v>
      </c>
      <c r="V59" s="248">
        <v>1032</v>
      </c>
      <c r="W59" s="248">
        <v>1114.56</v>
      </c>
      <c r="X59" s="248">
        <v>0</v>
      </c>
      <c r="Y59" s="248">
        <v>516</v>
      </c>
      <c r="Z59" s="248">
        <v>557.28</v>
      </c>
      <c r="AA59" s="248">
        <v>0</v>
      </c>
      <c r="AB59" s="248">
        <v>35</v>
      </c>
      <c r="AC59" s="248">
        <v>37.8</v>
      </c>
      <c r="AD59" s="248">
        <v>0</v>
      </c>
      <c r="AE59" s="259">
        <v>0.6</v>
      </c>
      <c r="AF59" s="281">
        <v>0</v>
      </c>
      <c r="AG59" s="247">
        <v>0</v>
      </c>
      <c r="AH59" s="248">
        <v>0</v>
      </c>
      <c r="AI59" s="248">
        <v>1885</v>
      </c>
      <c r="AJ59" s="248">
        <v>0</v>
      </c>
      <c r="AK59" s="259">
        <v>0.6</v>
      </c>
      <c r="AL59" s="260">
        <v>0</v>
      </c>
      <c r="AM59" s="291">
        <v>16642</v>
      </c>
      <c r="AN59" s="292">
        <v>1109.46666666667</v>
      </c>
      <c r="AO59" s="292">
        <v>2502.56</v>
      </c>
      <c r="AP59" s="292">
        <v>3331.8082816</v>
      </c>
      <c r="AQ59" s="259">
        <v>0.6</v>
      </c>
      <c r="AR59" s="302">
        <v>1999.08496896</v>
      </c>
      <c r="AS59" s="310"/>
      <c r="AT59" s="308"/>
      <c r="AU59" s="308"/>
      <c r="AV59" s="309"/>
      <c r="AW59" s="320"/>
      <c r="AX59" s="321"/>
      <c r="AY59" s="319"/>
      <c r="AZ59" s="319"/>
      <c r="BA59" s="309"/>
      <c r="BB59" s="319"/>
      <c r="BC59" s="310"/>
      <c r="BD59" s="319"/>
      <c r="BE59" s="308"/>
      <c r="BF59" s="309"/>
      <c r="BG59" s="319"/>
    </row>
    <row r="60" s="217" customFormat="true" ht="18" customHeight="true" spans="1:59">
      <c r="A60" s="245" t="s">
        <v>454</v>
      </c>
      <c r="B60" s="246">
        <v>1131.725749248</v>
      </c>
      <c r="C60" s="247">
        <v>1120</v>
      </c>
      <c r="D60" s="248">
        <v>1153.6</v>
      </c>
      <c r="E60" s="248">
        <v>690</v>
      </c>
      <c r="F60" s="248">
        <v>955.1808</v>
      </c>
      <c r="G60" s="248">
        <v>2069</v>
      </c>
      <c r="H60" s="248">
        <v>2131.07</v>
      </c>
      <c r="I60" s="248">
        <v>322</v>
      </c>
      <c r="J60" s="248">
        <v>823.445448</v>
      </c>
      <c r="K60" s="259">
        <v>0.6</v>
      </c>
      <c r="L60" s="260">
        <v>1067.1757488</v>
      </c>
      <c r="M60" s="268">
        <v>29</v>
      </c>
      <c r="N60" s="248">
        <v>1388</v>
      </c>
      <c r="O60" s="248">
        <v>16989.12</v>
      </c>
      <c r="P60" s="248">
        <v>49.268448</v>
      </c>
      <c r="Q60" s="272">
        <v>17</v>
      </c>
      <c r="R60" s="248">
        <v>1300</v>
      </c>
      <c r="S60" s="248">
        <v>16146</v>
      </c>
      <c r="T60" s="248">
        <v>27.4482</v>
      </c>
      <c r="U60" s="248">
        <v>6.9</v>
      </c>
      <c r="V60" s="248">
        <v>1032</v>
      </c>
      <c r="W60" s="248">
        <v>1114.56</v>
      </c>
      <c r="X60" s="248">
        <v>8.28</v>
      </c>
      <c r="Y60" s="248">
        <v>516</v>
      </c>
      <c r="Z60" s="248">
        <v>557.28</v>
      </c>
      <c r="AA60" s="248">
        <v>30.82</v>
      </c>
      <c r="AB60" s="248">
        <v>35</v>
      </c>
      <c r="AC60" s="248">
        <v>37.8</v>
      </c>
      <c r="AD60" s="248">
        <v>16.16368608</v>
      </c>
      <c r="AE60" s="259">
        <v>0.6</v>
      </c>
      <c r="AF60" s="281">
        <v>55.728200448</v>
      </c>
      <c r="AG60" s="247">
        <v>78</v>
      </c>
      <c r="AH60" s="248">
        <v>78</v>
      </c>
      <c r="AI60" s="248">
        <v>1885</v>
      </c>
      <c r="AJ60" s="248">
        <v>14.703</v>
      </c>
      <c r="AK60" s="259">
        <v>0.6</v>
      </c>
      <c r="AL60" s="260">
        <v>8.8218</v>
      </c>
      <c r="AM60" s="291">
        <v>0</v>
      </c>
      <c r="AN60" s="292">
        <v>0</v>
      </c>
      <c r="AO60" s="292">
        <v>2502.56</v>
      </c>
      <c r="AP60" s="292">
        <v>0</v>
      </c>
      <c r="AQ60" s="259">
        <v>0.6</v>
      </c>
      <c r="AR60" s="302">
        <v>0</v>
      </c>
      <c r="AS60" s="310"/>
      <c r="AT60" s="308"/>
      <c r="AU60" s="308"/>
      <c r="AV60" s="309"/>
      <c r="AW60" s="320"/>
      <c r="AX60" s="321"/>
      <c r="AY60" s="319"/>
      <c r="AZ60" s="319"/>
      <c r="BA60" s="309"/>
      <c r="BB60" s="319"/>
      <c r="BC60" s="314"/>
      <c r="BD60" s="319"/>
      <c r="BE60" s="308"/>
      <c r="BF60" s="309"/>
      <c r="BG60" s="319"/>
    </row>
    <row r="61" s="217" customFormat="true" ht="18" customHeight="true" spans="1:59">
      <c r="A61" s="245" t="s">
        <v>455</v>
      </c>
      <c r="B61" s="246">
        <v>4934.609287584</v>
      </c>
      <c r="C61" s="247">
        <v>7656</v>
      </c>
      <c r="D61" s="248">
        <v>7885.68</v>
      </c>
      <c r="E61" s="248">
        <v>690</v>
      </c>
      <c r="F61" s="248">
        <v>6529.34304</v>
      </c>
      <c r="G61" s="248">
        <v>1890</v>
      </c>
      <c r="H61" s="248">
        <v>1946.7</v>
      </c>
      <c r="I61" s="248">
        <v>322</v>
      </c>
      <c r="J61" s="248">
        <v>752.20488</v>
      </c>
      <c r="K61" s="259">
        <v>0.6</v>
      </c>
      <c r="L61" s="260">
        <v>4368.928752</v>
      </c>
      <c r="M61" s="268">
        <v>318</v>
      </c>
      <c r="N61" s="248">
        <v>1388</v>
      </c>
      <c r="O61" s="248">
        <v>16989.12</v>
      </c>
      <c r="P61" s="248">
        <v>540.254016</v>
      </c>
      <c r="Q61" s="272">
        <v>25</v>
      </c>
      <c r="R61" s="248">
        <v>1300</v>
      </c>
      <c r="S61" s="248">
        <v>16146</v>
      </c>
      <c r="T61" s="248">
        <v>40.365</v>
      </c>
      <c r="U61" s="248">
        <v>51.45</v>
      </c>
      <c r="V61" s="248">
        <v>1032</v>
      </c>
      <c r="W61" s="248">
        <v>1114.56</v>
      </c>
      <c r="X61" s="248">
        <v>61.74</v>
      </c>
      <c r="Y61" s="248">
        <v>516</v>
      </c>
      <c r="Z61" s="248">
        <v>557.28</v>
      </c>
      <c r="AA61" s="248">
        <v>229.81</v>
      </c>
      <c r="AB61" s="248">
        <v>35</v>
      </c>
      <c r="AC61" s="248">
        <v>37.8</v>
      </c>
      <c r="AD61" s="248">
        <v>120.52487664</v>
      </c>
      <c r="AE61" s="259">
        <v>0.6</v>
      </c>
      <c r="AF61" s="281">
        <v>420.686335584</v>
      </c>
      <c r="AG61" s="247">
        <v>1282</v>
      </c>
      <c r="AH61" s="248">
        <v>1282</v>
      </c>
      <c r="AI61" s="248">
        <v>1885</v>
      </c>
      <c r="AJ61" s="248">
        <v>241.657</v>
      </c>
      <c r="AK61" s="259">
        <v>0.6</v>
      </c>
      <c r="AL61" s="260">
        <v>144.9942</v>
      </c>
      <c r="AM61" s="291">
        <v>0</v>
      </c>
      <c r="AN61" s="292">
        <v>0</v>
      </c>
      <c r="AO61" s="292">
        <v>2502.56</v>
      </c>
      <c r="AP61" s="292">
        <v>0</v>
      </c>
      <c r="AQ61" s="259">
        <v>0.6</v>
      </c>
      <c r="AR61" s="302">
        <v>0</v>
      </c>
      <c r="AS61" s="310"/>
      <c r="AT61" s="308"/>
      <c r="AU61" s="308"/>
      <c r="AV61" s="309"/>
      <c r="AW61" s="320"/>
      <c r="AX61" s="321"/>
      <c r="AY61" s="319"/>
      <c r="AZ61" s="319"/>
      <c r="BA61" s="309"/>
      <c r="BB61" s="319"/>
      <c r="BC61" s="314"/>
      <c r="BD61" s="319"/>
      <c r="BE61" s="308"/>
      <c r="BF61" s="309"/>
      <c r="BG61" s="319"/>
    </row>
    <row r="62" s="217" customFormat="true" ht="18" customHeight="true" spans="1:59">
      <c r="A62" s="245" t="s">
        <v>456</v>
      </c>
      <c r="B62" s="246">
        <v>2089.849286208</v>
      </c>
      <c r="C62" s="247">
        <v>2023</v>
      </c>
      <c r="D62" s="248">
        <v>2083.69</v>
      </c>
      <c r="E62" s="248">
        <v>690</v>
      </c>
      <c r="F62" s="248">
        <v>1725.29532</v>
      </c>
      <c r="G62" s="248">
        <v>3004</v>
      </c>
      <c r="H62" s="248">
        <v>3094.12</v>
      </c>
      <c r="I62" s="248">
        <v>322</v>
      </c>
      <c r="J62" s="248">
        <v>1195.567968</v>
      </c>
      <c r="K62" s="259">
        <v>0.6</v>
      </c>
      <c r="L62" s="260">
        <v>1752.5179728</v>
      </c>
      <c r="M62" s="268">
        <v>32</v>
      </c>
      <c r="N62" s="248">
        <v>1388</v>
      </c>
      <c r="O62" s="248">
        <v>16989.12</v>
      </c>
      <c r="P62" s="248">
        <v>54.365184</v>
      </c>
      <c r="Q62" s="272">
        <v>234</v>
      </c>
      <c r="R62" s="248">
        <v>1300</v>
      </c>
      <c r="S62" s="248">
        <v>16146</v>
      </c>
      <c r="T62" s="248">
        <v>377.8164</v>
      </c>
      <c r="U62" s="248">
        <v>39.9</v>
      </c>
      <c r="V62" s="248">
        <v>1032</v>
      </c>
      <c r="W62" s="248">
        <v>1114.56</v>
      </c>
      <c r="X62" s="248">
        <v>47.88</v>
      </c>
      <c r="Y62" s="248">
        <v>516</v>
      </c>
      <c r="Z62" s="248">
        <v>557.28</v>
      </c>
      <c r="AA62" s="248">
        <v>178.22</v>
      </c>
      <c r="AB62" s="248">
        <v>35</v>
      </c>
      <c r="AC62" s="248">
        <v>37.8</v>
      </c>
      <c r="AD62" s="248">
        <v>93.46827168</v>
      </c>
      <c r="AE62" s="259">
        <v>0.6</v>
      </c>
      <c r="AF62" s="281">
        <v>315.389913408</v>
      </c>
      <c r="AG62" s="247">
        <v>194</v>
      </c>
      <c r="AH62" s="248">
        <v>194</v>
      </c>
      <c r="AI62" s="248">
        <v>1885</v>
      </c>
      <c r="AJ62" s="248">
        <v>36.569</v>
      </c>
      <c r="AK62" s="259">
        <v>0.6</v>
      </c>
      <c r="AL62" s="260">
        <v>21.9414</v>
      </c>
      <c r="AM62" s="291">
        <v>0</v>
      </c>
      <c r="AN62" s="292">
        <v>0</v>
      </c>
      <c r="AO62" s="292">
        <v>2502.56</v>
      </c>
      <c r="AP62" s="292">
        <v>0</v>
      </c>
      <c r="AQ62" s="259">
        <v>0.6</v>
      </c>
      <c r="AR62" s="302">
        <v>0</v>
      </c>
      <c r="AS62" s="310"/>
      <c r="AT62" s="308"/>
      <c r="AU62" s="308"/>
      <c r="AV62" s="309"/>
      <c r="AW62" s="320"/>
      <c r="AX62" s="321"/>
      <c r="AY62" s="319"/>
      <c r="AZ62" s="319"/>
      <c r="BA62" s="309"/>
      <c r="BB62" s="319"/>
      <c r="BC62" s="314"/>
      <c r="BD62" s="319"/>
      <c r="BE62" s="308"/>
      <c r="BF62" s="309"/>
      <c r="BG62" s="319"/>
    </row>
    <row r="63" s="217" customFormat="true" ht="18" customHeight="true" spans="1:59">
      <c r="A63" s="245" t="s">
        <v>457</v>
      </c>
      <c r="B63" s="246">
        <v>10738.844165376</v>
      </c>
      <c r="C63" s="247">
        <v>3107</v>
      </c>
      <c r="D63" s="248">
        <v>3200.21</v>
      </c>
      <c r="E63" s="248">
        <v>690</v>
      </c>
      <c r="F63" s="248">
        <v>2649.77388</v>
      </c>
      <c r="G63" s="248">
        <v>26851</v>
      </c>
      <c r="H63" s="248">
        <v>27656.53</v>
      </c>
      <c r="I63" s="248">
        <v>322</v>
      </c>
      <c r="J63" s="248">
        <v>10686.483192</v>
      </c>
      <c r="K63" s="259">
        <v>0.6</v>
      </c>
      <c r="L63" s="260">
        <v>8001.7542432</v>
      </c>
      <c r="M63" s="268">
        <v>137</v>
      </c>
      <c r="N63" s="248">
        <v>1388</v>
      </c>
      <c r="O63" s="248">
        <v>16989.12</v>
      </c>
      <c r="P63" s="248">
        <v>232.750944</v>
      </c>
      <c r="Q63" s="272">
        <v>1825</v>
      </c>
      <c r="R63" s="248">
        <v>1300</v>
      </c>
      <c r="S63" s="248">
        <v>16146</v>
      </c>
      <c r="T63" s="248">
        <v>2946.645</v>
      </c>
      <c r="U63" s="248">
        <v>294.3</v>
      </c>
      <c r="V63" s="248">
        <v>1032</v>
      </c>
      <c r="W63" s="248">
        <v>1114.56</v>
      </c>
      <c r="X63" s="248">
        <v>353.16</v>
      </c>
      <c r="Y63" s="248">
        <v>516</v>
      </c>
      <c r="Z63" s="248">
        <v>557.28</v>
      </c>
      <c r="AA63" s="248">
        <v>1314.54</v>
      </c>
      <c r="AB63" s="248">
        <v>35</v>
      </c>
      <c r="AC63" s="248">
        <v>37.8</v>
      </c>
      <c r="AD63" s="248">
        <v>689.41634976</v>
      </c>
      <c r="AE63" s="259">
        <v>0.6</v>
      </c>
      <c r="AF63" s="281">
        <v>2321.287376256</v>
      </c>
      <c r="AG63" s="247">
        <v>2472</v>
      </c>
      <c r="AH63" s="248">
        <v>2472</v>
      </c>
      <c r="AI63" s="248">
        <v>1885</v>
      </c>
      <c r="AJ63" s="248">
        <v>465.972</v>
      </c>
      <c r="AK63" s="259">
        <v>0.6</v>
      </c>
      <c r="AL63" s="260">
        <v>279.5832</v>
      </c>
      <c r="AM63" s="291">
        <v>1134</v>
      </c>
      <c r="AN63" s="292">
        <v>75.6</v>
      </c>
      <c r="AO63" s="292">
        <v>2502.56</v>
      </c>
      <c r="AP63" s="292">
        <v>227.0322432</v>
      </c>
      <c r="AQ63" s="259">
        <v>0.6</v>
      </c>
      <c r="AR63" s="302">
        <v>136.21934592</v>
      </c>
      <c r="AS63" s="310"/>
      <c r="AT63" s="308"/>
      <c r="AU63" s="308"/>
      <c r="AV63" s="309"/>
      <c r="AW63" s="320"/>
      <c r="AX63" s="321"/>
      <c r="AY63" s="319"/>
      <c r="AZ63" s="319"/>
      <c r="BA63" s="309"/>
      <c r="BB63" s="319"/>
      <c r="BC63" s="314"/>
      <c r="BD63" s="319"/>
      <c r="BE63" s="308"/>
      <c r="BF63" s="309"/>
      <c r="BG63" s="319"/>
    </row>
    <row r="64" s="217" customFormat="true" ht="18" customHeight="true" spans="1:59">
      <c r="A64" s="245" t="s">
        <v>458</v>
      </c>
      <c r="B64" s="246">
        <v>8676.10464096</v>
      </c>
      <c r="C64" s="247">
        <v>156</v>
      </c>
      <c r="D64" s="248">
        <v>160.68</v>
      </c>
      <c r="E64" s="248">
        <v>690</v>
      </c>
      <c r="F64" s="248">
        <v>133.04304</v>
      </c>
      <c r="G64" s="248">
        <v>30847</v>
      </c>
      <c r="H64" s="248">
        <v>31772.41</v>
      </c>
      <c r="I64" s="248">
        <v>322</v>
      </c>
      <c r="J64" s="248">
        <v>12276.859224</v>
      </c>
      <c r="K64" s="259">
        <v>0.6</v>
      </c>
      <c r="L64" s="260">
        <v>7445.9413584</v>
      </c>
      <c r="M64" s="268">
        <v>0</v>
      </c>
      <c r="N64" s="248">
        <v>1388</v>
      </c>
      <c r="O64" s="248">
        <v>16989.12</v>
      </c>
      <c r="P64" s="248">
        <v>0</v>
      </c>
      <c r="Q64" s="272">
        <v>965</v>
      </c>
      <c r="R64" s="248">
        <v>1300</v>
      </c>
      <c r="S64" s="248">
        <v>16146</v>
      </c>
      <c r="T64" s="248">
        <v>1558.089</v>
      </c>
      <c r="U64" s="248">
        <v>144.75</v>
      </c>
      <c r="V64" s="248">
        <v>1032</v>
      </c>
      <c r="W64" s="248">
        <v>1114.56</v>
      </c>
      <c r="X64" s="248">
        <v>173.7</v>
      </c>
      <c r="Y64" s="248">
        <v>516</v>
      </c>
      <c r="Z64" s="248">
        <v>557.28</v>
      </c>
      <c r="AA64" s="248">
        <v>646.55</v>
      </c>
      <c r="AB64" s="248">
        <v>35</v>
      </c>
      <c r="AC64" s="248">
        <v>37.8</v>
      </c>
      <c r="AD64" s="248">
        <v>339.0860232</v>
      </c>
      <c r="AE64" s="259">
        <v>0.6</v>
      </c>
      <c r="AF64" s="281">
        <v>1138.30501392</v>
      </c>
      <c r="AG64" s="247">
        <v>809</v>
      </c>
      <c r="AH64" s="248">
        <v>809</v>
      </c>
      <c r="AI64" s="248">
        <v>1885</v>
      </c>
      <c r="AJ64" s="248">
        <v>152.4965</v>
      </c>
      <c r="AK64" s="259">
        <v>0.6</v>
      </c>
      <c r="AL64" s="260">
        <v>91.4979</v>
      </c>
      <c r="AM64" s="291">
        <v>3</v>
      </c>
      <c r="AN64" s="292">
        <v>0.2</v>
      </c>
      <c r="AO64" s="292">
        <v>2502.56</v>
      </c>
      <c r="AP64" s="292">
        <v>0.6006144</v>
      </c>
      <c r="AQ64" s="259">
        <v>0.6</v>
      </c>
      <c r="AR64" s="302">
        <v>0.36036864</v>
      </c>
      <c r="AS64" s="310"/>
      <c r="AT64" s="308"/>
      <c r="AU64" s="308"/>
      <c r="AV64" s="309"/>
      <c r="AW64" s="320"/>
      <c r="AX64" s="321"/>
      <c r="AY64" s="319"/>
      <c r="AZ64" s="319"/>
      <c r="BA64" s="309"/>
      <c r="BB64" s="319"/>
      <c r="BC64" s="314"/>
      <c r="BD64" s="319"/>
      <c r="BE64" s="308"/>
      <c r="BF64" s="309"/>
      <c r="BG64" s="319"/>
    </row>
    <row r="65" s="217" customFormat="true" ht="18" customHeight="true" spans="1:59">
      <c r="A65" s="245" t="s">
        <v>459</v>
      </c>
      <c r="B65" s="246">
        <v>3469.8249336</v>
      </c>
      <c r="C65" s="247">
        <v>913</v>
      </c>
      <c r="D65" s="248">
        <v>940.39</v>
      </c>
      <c r="E65" s="248">
        <v>690</v>
      </c>
      <c r="F65" s="248">
        <v>778.64292</v>
      </c>
      <c r="G65" s="248">
        <v>10331</v>
      </c>
      <c r="H65" s="248">
        <v>10640.93</v>
      </c>
      <c r="I65" s="248">
        <v>322</v>
      </c>
      <c r="J65" s="248">
        <v>4111.655352</v>
      </c>
      <c r="K65" s="259">
        <v>0.6</v>
      </c>
      <c r="L65" s="260">
        <v>2934.1789632</v>
      </c>
      <c r="M65" s="268">
        <v>24</v>
      </c>
      <c r="N65" s="248">
        <v>1388</v>
      </c>
      <c r="O65" s="248">
        <v>16989.12</v>
      </c>
      <c r="P65" s="248">
        <v>40.773888</v>
      </c>
      <c r="Q65" s="272">
        <v>301</v>
      </c>
      <c r="R65" s="248">
        <v>1300</v>
      </c>
      <c r="S65" s="248">
        <v>16146</v>
      </c>
      <c r="T65" s="248">
        <v>485.9946</v>
      </c>
      <c r="U65" s="248">
        <v>48.75</v>
      </c>
      <c r="V65" s="248">
        <v>1032</v>
      </c>
      <c r="W65" s="248">
        <v>1114.56</v>
      </c>
      <c r="X65" s="248">
        <v>58.5</v>
      </c>
      <c r="Y65" s="248">
        <v>516</v>
      </c>
      <c r="Z65" s="248">
        <v>557.28</v>
      </c>
      <c r="AA65" s="248">
        <v>217.75</v>
      </c>
      <c r="AB65" s="248">
        <v>35</v>
      </c>
      <c r="AC65" s="248">
        <v>37.8</v>
      </c>
      <c r="AD65" s="248">
        <v>114.199956</v>
      </c>
      <c r="AE65" s="259">
        <v>0.6</v>
      </c>
      <c r="AF65" s="281">
        <v>384.5810664</v>
      </c>
      <c r="AG65" s="247">
        <v>486</v>
      </c>
      <c r="AH65" s="248">
        <v>486</v>
      </c>
      <c r="AI65" s="248">
        <v>1885</v>
      </c>
      <c r="AJ65" s="248">
        <v>91.611</v>
      </c>
      <c r="AK65" s="259">
        <v>0.6</v>
      </c>
      <c r="AL65" s="260">
        <v>54.9666</v>
      </c>
      <c r="AM65" s="291">
        <v>800</v>
      </c>
      <c r="AN65" s="292">
        <v>53.3333333333333</v>
      </c>
      <c r="AO65" s="292">
        <v>2502.56</v>
      </c>
      <c r="AP65" s="292">
        <v>160.16384</v>
      </c>
      <c r="AQ65" s="259">
        <v>0.6</v>
      </c>
      <c r="AR65" s="302">
        <v>96.098304</v>
      </c>
      <c r="AS65" s="310"/>
      <c r="AT65" s="308"/>
      <c r="AU65" s="308"/>
      <c r="AV65" s="309"/>
      <c r="AW65" s="320"/>
      <c r="AX65" s="321"/>
      <c r="AY65" s="319"/>
      <c r="AZ65" s="319"/>
      <c r="BA65" s="309"/>
      <c r="BB65" s="319"/>
      <c r="BC65" s="314"/>
      <c r="BD65" s="319"/>
      <c r="BE65" s="308"/>
      <c r="BF65" s="309"/>
      <c r="BG65" s="319"/>
    </row>
    <row r="66" s="217" customFormat="true" ht="18" customHeight="true" spans="1:59">
      <c r="A66" s="245" t="s">
        <v>460</v>
      </c>
      <c r="B66" s="246">
        <v>624.598565952</v>
      </c>
      <c r="C66" s="247">
        <v>289</v>
      </c>
      <c r="D66" s="248">
        <v>297.67</v>
      </c>
      <c r="E66" s="248">
        <v>690</v>
      </c>
      <c r="F66" s="248">
        <v>246.47076</v>
      </c>
      <c r="G66" s="248">
        <v>1477</v>
      </c>
      <c r="H66" s="248">
        <v>1521.31</v>
      </c>
      <c r="I66" s="248">
        <v>322</v>
      </c>
      <c r="J66" s="248">
        <v>587.834184</v>
      </c>
      <c r="K66" s="259">
        <v>0.6</v>
      </c>
      <c r="L66" s="260">
        <v>500.5829664</v>
      </c>
      <c r="M66" s="268">
        <v>14</v>
      </c>
      <c r="N66" s="248">
        <v>1388</v>
      </c>
      <c r="O66" s="248">
        <v>16989.12</v>
      </c>
      <c r="P66" s="248">
        <v>23.784768</v>
      </c>
      <c r="Q66" s="272">
        <v>65</v>
      </c>
      <c r="R66" s="248">
        <v>1300</v>
      </c>
      <c r="S66" s="248">
        <v>16146</v>
      </c>
      <c r="T66" s="248">
        <v>104.949</v>
      </c>
      <c r="U66" s="248">
        <v>11.85</v>
      </c>
      <c r="V66" s="248">
        <v>1032</v>
      </c>
      <c r="W66" s="248">
        <v>1114.56</v>
      </c>
      <c r="X66" s="248">
        <v>14.22</v>
      </c>
      <c r="Y66" s="248">
        <v>516</v>
      </c>
      <c r="Z66" s="248">
        <v>557.28</v>
      </c>
      <c r="AA66" s="248">
        <v>52.93</v>
      </c>
      <c r="AB66" s="248">
        <v>35</v>
      </c>
      <c r="AC66" s="248">
        <v>37.8</v>
      </c>
      <c r="AD66" s="248">
        <v>27.75937392</v>
      </c>
      <c r="AE66" s="259">
        <v>0.6</v>
      </c>
      <c r="AF66" s="281">
        <v>93.895885152</v>
      </c>
      <c r="AG66" s="247">
        <v>261</v>
      </c>
      <c r="AH66" s="248">
        <v>261</v>
      </c>
      <c r="AI66" s="248">
        <v>1885</v>
      </c>
      <c r="AJ66" s="248">
        <v>49.1985</v>
      </c>
      <c r="AK66" s="259">
        <v>0.6</v>
      </c>
      <c r="AL66" s="260">
        <v>29.5191</v>
      </c>
      <c r="AM66" s="291">
        <v>5</v>
      </c>
      <c r="AN66" s="292">
        <v>0.333333333333333</v>
      </c>
      <c r="AO66" s="292">
        <v>2502.56</v>
      </c>
      <c r="AP66" s="292">
        <v>1.001024</v>
      </c>
      <c r="AQ66" s="259">
        <v>0.6</v>
      </c>
      <c r="AR66" s="302">
        <v>0.6006144</v>
      </c>
      <c r="AS66" s="310"/>
      <c r="AT66" s="308"/>
      <c r="AU66" s="308"/>
      <c r="AV66" s="309"/>
      <c r="AW66" s="320"/>
      <c r="AX66" s="321"/>
      <c r="AY66" s="319"/>
      <c r="AZ66" s="319"/>
      <c r="BA66" s="309"/>
      <c r="BB66" s="319"/>
      <c r="BC66" s="314"/>
      <c r="BD66" s="319"/>
      <c r="BE66" s="308"/>
      <c r="BF66" s="309"/>
      <c r="BG66" s="319"/>
    </row>
    <row r="67" s="217" customFormat="true" ht="18" customHeight="true" spans="1:59">
      <c r="A67" s="241" t="s">
        <v>461</v>
      </c>
      <c r="B67" s="249"/>
      <c r="C67" s="250"/>
      <c r="D67" s="251"/>
      <c r="E67" s="251"/>
      <c r="F67" s="251"/>
      <c r="G67" s="251"/>
      <c r="H67" s="251"/>
      <c r="I67" s="251"/>
      <c r="J67" s="251"/>
      <c r="K67" s="251"/>
      <c r="L67" s="261"/>
      <c r="M67" s="269"/>
      <c r="N67" s="251"/>
      <c r="O67" s="251"/>
      <c r="P67" s="251"/>
      <c r="Q67" s="251"/>
      <c r="R67" s="251"/>
      <c r="S67" s="251"/>
      <c r="T67" s="251"/>
      <c r="U67" s="251"/>
      <c r="V67" s="274"/>
      <c r="W67" s="274"/>
      <c r="X67" s="274"/>
      <c r="Y67" s="274"/>
      <c r="Z67" s="274"/>
      <c r="AA67" s="274"/>
      <c r="AB67" s="274"/>
      <c r="AC67" s="274"/>
      <c r="AD67" s="274"/>
      <c r="AE67" s="282"/>
      <c r="AF67" s="283"/>
      <c r="AG67" s="247"/>
      <c r="AH67" s="251"/>
      <c r="AI67" s="251"/>
      <c r="AJ67" s="274"/>
      <c r="AK67" s="282"/>
      <c r="AL67" s="293"/>
      <c r="AM67" s="291"/>
      <c r="AN67" s="294"/>
      <c r="AO67" s="300"/>
      <c r="AP67" s="294"/>
      <c r="AQ67" s="282"/>
      <c r="AR67" s="303"/>
      <c r="AS67" s="311"/>
      <c r="AT67" s="312"/>
      <c r="AU67" s="312"/>
      <c r="AV67" s="313"/>
      <c r="AW67" s="322"/>
      <c r="AX67" s="323"/>
      <c r="AY67" s="324"/>
      <c r="AZ67" s="324"/>
      <c r="BA67" s="313"/>
      <c r="BB67" s="324"/>
      <c r="BC67" s="311"/>
      <c r="BD67" s="324"/>
      <c r="BE67" s="312"/>
      <c r="BF67" s="313"/>
      <c r="BG67" s="324"/>
    </row>
    <row r="68" s="217" customFormat="true" ht="18" customHeight="true" spans="1:59">
      <c r="A68" s="245" t="s">
        <v>462</v>
      </c>
      <c r="B68" s="246">
        <v>0</v>
      </c>
      <c r="C68" s="247">
        <v>0</v>
      </c>
      <c r="D68" s="248">
        <v>0</v>
      </c>
      <c r="E68" s="248">
        <v>738</v>
      </c>
      <c r="F68" s="248">
        <v>0</v>
      </c>
      <c r="G68" s="248">
        <v>0</v>
      </c>
      <c r="H68" s="248">
        <v>0</v>
      </c>
      <c r="I68" s="248">
        <v>628</v>
      </c>
      <c r="J68" s="248">
        <v>0</v>
      </c>
      <c r="K68" s="259">
        <v>0</v>
      </c>
      <c r="L68" s="260">
        <v>0</v>
      </c>
      <c r="M68" s="268">
        <v>0</v>
      </c>
      <c r="N68" s="248">
        <v>1920</v>
      </c>
      <c r="O68" s="248">
        <v>23500.8</v>
      </c>
      <c r="P68" s="248">
        <v>0</v>
      </c>
      <c r="Q68" s="272">
        <v>0</v>
      </c>
      <c r="R68" s="248">
        <v>1920</v>
      </c>
      <c r="S68" s="248">
        <v>23846.4</v>
      </c>
      <c r="T68" s="248">
        <v>0</v>
      </c>
      <c r="U68" s="248">
        <v>0</v>
      </c>
      <c r="V68" s="248">
        <v>1900</v>
      </c>
      <c r="W68" s="248">
        <v>2052</v>
      </c>
      <c r="X68" s="248">
        <v>0</v>
      </c>
      <c r="Y68" s="248">
        <v>1140</v>
      </c>
      <c r="Z68" s="248">
        <v>1231.2</v>
      </c>
      <c r="AA68" s="248">
        <v>0</v>
      </c>
      <c r="AB68" s="248">
        <v>95</v>
      </c>
      <c r="AC68" s="248">
        <v>102.6</v>
      </c>
      <c r="AD68" s="248">
        <v>0</v>
      </c>
      <c r="AE68" s="259">
        <v>0</v>
      </c>
      <c r="AF68" s="281">
        <v>0</v>
      </c>
      <c r="AG68" s="247">
        <v>0</v>
      </c>
      <c r="AH68" s="248">
        <v>0</v>
      </c>
      <c r="AI68" s="248">
        <v>1885</v>
      </c>
      <c r="AJ68" s="248">
        <v>0</v>
      </c>
      <c r="AK68" s="259">
        <v>0</v>
      </c>
      <c r="AL68" s="260">
        <v>0</v>
      </c>
      <c r="AM68" s="291">
        <v>3074</v>
      </c>
      <c r="AN68" s="292">
        <v>204.933333333333</v>
      </c>
      <c r="AO68" s="292">
        <v>3972</v>
      </c>
      <c r="AP68" s="292">
        <v>976.79424</v>
      </c>
      <c r="AQ68" s="259">
        <v>0</v>
      </c>
      <c r="AR68" s="302">
        <v>0</v>
      </c>
      <c r="AS68" s="314"/>
      <c r="AT68" s="308"/>
      <c r="AU68" s="308"/>
      <c r="AV68" s="309"/>
      <c r="AW68" s="320"/>
      <c r="AX68" s="321"/>
      <c r="AY68" s="319"/>
      <c r="AZ68" s="319"/>
      <c r="BA68" s="309"/>
      <c r="BB68" s="319"/>
      <c r="BC68" s="310"/>
      <c r="BD68" s="319"/>
      <c r="BE68" s="308"/>
      <c r="BF68" s="309"/>
      <c r="BG68" s="319"/>
    </row>
    <row r="69" s="217" customFormat="true" ht="18" customHeight="true" spans="1:59">
      <c r="A69" s="245" t="s">
        <v>463</v>
      </c>
      <c r="B69" s="246">
        <v>0</v>
      </c>
      <c r="C69" s="247">
        <v>1081</v>
      </c>
      <c r="D69" s="248">
        <v>1113.43</v>
      </c>
      <c r="E69" s="248">
        <v>738</v>
      </c>
      <c r="F69" s="248">
        <v>986.053608</v>
      </c>
      <c r="G69" s="248">
        <v>85</v>
      </c>
      <c r="H69" s="248">
        <v>87.55</v>
      </c>
      <c r="I69" s="248">
        <v>628</v>
      </c>
      <c r="J69" s="248">
        <v>65.97768</v>
      </c>
      <c r="K69" s="259">
        <v>0</v>
      </c>
      <c r="L69" s="260">
        <v>0</v>
      </c>
      <c r="M69" s="268">
        <v>260</v>
      </c>
      <c r="N69" s="248">
        <v>1920</v>
      </c>
      <c r="O69" s="248">
        <v>23500.8</v>
      </c>
      <c r="P69" s="248">
        <v>611.0208</v>
      </c>
      <c r="Q69" s="272">
        <v>10</v>
      </c>
      <c r="R69" s="248">
        <v>1920</v>
      </c>
      <c r="S69" s="248">
        <v>23846.4</v>
      </c>
      <c r="T69" s="248">
        <v>23.8464</v>
      </c>
      <c r="U69" s="248">
        <v>40.5</v>
      </c>
      <c r="V69" s="248">
        <v>1900</v>
      </c>
      <c r="W69" s="248">
        <v>2052</v>
      </c>
      <c r="X69" s="248">
        <v>48.6</v>
      </c>
      <c r="Y69" s="248">
        <v>1140</v>
      </c>
      <c r="Z69" s="248">
        <v>1231.2</v>
      </c>
      <c r="AA69" s="248">
        <v>180.9</v>
      </c>
      <c r="AB69" s="248">
        <v>95</v>
      </c>
      <c r="AC69" s="248">
        <v>102.6</v>
      </c>
      <c r="AD69" s="248">
        <v>193.803192</v>
      </c>
      <c r="AE69" s="259">
        <v>0</v>
      </c>
      <c r="AF69" s="281">
        <v>0</v>
      </c>
      <c r="AG69" s="247">
        <v>0</v>
      </c>
      <c r="AH69" s="248">
        <v>0</v>
      </c>
      <c r="AI69" s="248">
        <v>1885</v>
      </c>
      <c r="AJ69" s="248">
        <v>0</v>
      </c>
      <c r="AK69" s="259">
        <v>0</v>
      </c>
      <c r="AL69" s="260">
        <v>0</v>
      </c>
      <c r="AM69" s="291">
        <v>16959</v>
      </c>
      <c r="AN69" s="292">
        <v>1130.6</v>
      </c>
      <c r="AO69" s="292">
        <v>3972</v>
      </c>
      <c r="AP69" s="292">
        <v>5388.89184</v>
      </c>
      <c r="AQ69" s="259">
        <v>0</v>
      </c>
      <c r="AR69" s="302">
        <v>0</v>
      </c>
      <c r="AS69" s="314"/>
      <c r="AT69" s="308"/>
      <c r="AU69" s="308"/>
      <c r="AV69" s="309"/>
      <c r="AW69" s="320"/>
      <c r="AX69" s="321"/>
      <c r="AY69" s="319"/>
      <c r="AZ69" s="319"/>
      <c r="BA69" s="309"/>
      <c r="BB69" s="319"/>
      <c r="BC69" s="314"/>
      <c r="BD69" s="319"/>
      <c r="BE69" s="308"/>
      <c r="BF69" s="309"/>
      <c r="BG69" s="319"/>
    </row>
    <row r="70" s="217" customFormat="true" ht="18" customHeight="true" spans="1:59">
      <c r="A70" s="245" t="s">
        <v>464</v>
      </c>
      <c r="B70" s="246">
        <v>0</v>
      </c>
      <c r="C70" s="247">
        <v>684</v>
      </c>
      <c r="D70" s="248">
        <v>704.52</v>
      </c>
      <c r="E70" s="248">
        <v>738</v>
      </c>
      <c r="F70" s="248">
        <v>623.922912</v>
      </c>
      <c r="G70" s="248">
        <v>1587</v>
      </c>
      <c r="H70" s="248">
        <v>1634.61</v>
      </c>
      <c r="I70" s="248">
        <v>628</v>
      </c>
      <c r="J70" s="248">
        <v>1231.842096</v>
      </c>
      <c r="K70" s="259">
        <v>0</v>
      </c>
      <c r="L70" s="260">
        <v>0</v>
      </c>
      <c r="M70" s="268">
        <v>290</v>
      </c>
      <c r="N70" s="248">
        <v>1920</v>
      </c>
      <c r="O70" s="248">
        <v>23500.8</v>
      </c>
      <c r="P70" s="248">
        <v>681.5232</v>
      </c>
      <c r="Q70" s="272">
        <v>358</v>
      </c>
      <c r="R70" s="248">
        <v>1920</v>
      </c>
      <c r="S70" s="248">
        <v>23846.4</v>
      </c>
      <c r="T70" s="248">
        <v>853.70112</v>
      </c>
      <c r="U70" s="248">
        <v>97.2</v>
      </c>
      <c r="V70" s="248">
        <v>1900</v>
      </c>
      <c r="W70" s="248">
        <v>2052</v>
      </c>
      <c r="X70" s="248">
        <v>116.64</v>
      </c>
      <c r="Y70" s="248">
        <v>1140</v>
      </c>
      <c r="Z70" s="248">
        <v>1231.2</v>
      </c>
      <c r="AA70" s="248">
        <v>434.16</v>
      </c>
      <c r="AB70" s="248">
        <v>95</v>
      </c>
      <c r="AC70" s="248">
        <v>102.6</v>
      </c>
      <c r="AD70" s="248">
        <v>465.1276608</v>
      </c>
      <c r="AE70" s="259">
        <v>0</v>
      </c>
      <c r="AF70" s="281">
        <v>0</v>
      </c>
      <c r="AG70" s="247">
        <v>95</v>
      </c>
      <c r="AH70" s="248">
        <v>95</v>
      </c>
      <c r="AI70" s="248">
        <v>1885</v>
      </c>
      <c r="AJ70" s="248">
        <v>17.9075</v>
      </c>
      <c r="AK70" s="259">
        <v>0</v>
      </c>
      <c r="AL70" s="260">
        <v>0</v>
      </c>
      <c r="AM70" s="291">
        <v>37232</v>
      </c>
      <c r="AN70" s="292">
        <v>2482.13333333333</v>
      </c>
      <c r="AO70" s="292">
        <v>3972</v>
      </c>
      <c r="AP70" s="292">
        <v>11830.84032</v>
      </c>
      <c r="AQ70" s="259">
        <v>0</v>
      </c>
      <c r="AR70" s="302">
        <v>0</v>
      </c>
      <c r="AS70" s="314"/>
      <c r="AT70" s="308"/>
      <c r="AU70" s="308"/>
      <c r="AV70" s="309"/>
      <c r="AW70" s="320"/>
      <c r="AX70" s="321"/>
      <c r="AY70" s="319"/>
      <c r="AZ70" s="319"/>
      <c r="BA70" s="309"/>
      <c r="BB70" s="319"/>
      <c r="BC70" s="314"/>
      <c r="BD70" s="319"/>
      <c r="BE70" s="308"/>
      <c r="BF70" s="309"/>
      <c r="BG70" s="319"/>
    </row>
    <row r="71" s="217" customFormat="true" ht="18" customHeight="true" spans="1:59">
      <c r="A71" s="245" t="s">
        <v>465</v>
      </c>
      <c r="B71" s="246">
        <v>0</v>
      </c>
      <c r="C71" s="247">
        <v>1813</v>
      </c>
      <c r="D71" s="248">
        <v>1867.39</v>
      </c>
      <c r="E71" s="248">
        <v>738</v>
      </c>
      <c r="F71" s="248">
        <v>1653.760584</v>
      </c>
      <c r="G71" s="248">
        <v>1505</v>
      </c>
      <c r="H71" s="248">
        <v>1550.15</v>
      </c>
      <c r="I71" s="248">
        <v>628</v>
      </c>
      <c r="J71" s="248">
        <v>1168.19304</v>
      </c>
      <c r="K71" s="259">
        <v>0</v>
      </c>
      <c r="L71" s="260">
        <v>0</v>
      </c>
      <c r="M71" s="268">
        <v>768</v>
      </c>
      <c r="N71" s="248">
        <v>1920</v>
      </c>
      <c r="O71" s="248">
        <v>23500.8</v>
      </c>
      <c r="P71" s="248">
        <v>1804.86144</v>
      </c>
      <c r="Q71" s="272">
        <v>127</v>
      </c>
      <c r="R71" s="248">
        <v>1920</v>
      </c>
      <c r="S71" s="248">
        <v>23846.4</v>
      </c>
      <c r="T71" s="248">
        <v>302.84928</v>
      </c>
      <c r="U71" s="248">
        <v>134.25</v>
      </c>
      <c r="V71" s="248">
        <v>1900</v>
      </c>
      <c r="W71" s="248">
        <v>2052</v>
      </c>
      <c r="X71" s="248">
        <v>161.1</v>
      </c>
      <c r="Y71" s="248">
        <v>1140</v>
      </c>
      <c r="Z71" s="248">
        <v>1231.2</v>
      </c>
      <c r="AA71" s="248">
        <v>599.65</v>
      </c>
      <c r="AB71" s="248">
        <v>95</v>
      </c>
      <c r="AC71" s="248">
        <v>102.6</v>
      </c>
      <c r="AD71" s="248">
        <v>642.421692</v>
      </c>
      <c r="AE71" s="259">
        <v>0</v>
      </c>
      <c r="AF71" s="281">
        <v>0</v>
      </c>
      <c r="AG71" s="247">
        <v>575</v>
      </c>
      <c r="AH71" s="248">
        <v>575</v>
      </c>
      <c r="AI71" s="248">
        <v>1885</v>
      </c>
      <c r="AJ71" s="248">
        <v>108.3875</v>
      </c>
      <c r="AK71" s="259">
        <v>0</v>
      </c>
      <c r="AL71" s="260">
        <v>0</v>
      </c>
      <c r="AM71" s="291">
        <v>181</v>
      </c>
      <c r="AN71" s="292">
        <v>12.0666666666667</v>
      </c>
      <c r="AO71" s="292">
        <v>3972</v>
      </c>
      <c r="AP71" s="292">
        <v>57.51456</v>
      </c>
      <c r="AQ71" s="259">
        <v>0</v>
      </c>
      <c r="AR71" s="302">
        <v>0</v>
      </c>
      <c r="AS71" s="314"/>
      <c r="AT71" s="308"/>
      <c r="AU71" s="308"/>
      <c r="AV71" s="309"/>
      <c r="AW71" s="320"/>
      <c r="AX71" s="321"/>
      <c r="AY71" s="319"/>
      <c r="AZ71" s="319"/>
      <c r="BA71" s="309"/>
      <c r="BB71" s="319"/>
      <c r="BC71" s="314"/>
      <c r="BD71" s="319"/>
      <c r="BE71" s="308"/>
      <c r="BF71" s="309"/>
      <c r="BG71" s="319"/>
    </row>
    <row r="72" s="217" customFormat="true" ht="18" customHeight="true" spans="1:59">
      <c r="A72" s="245" t="s">
        <v>466</v>
      </c>
      <c r="B72" s="246">
        <v>0</v>
      </c>
      <c r="C72" s="247">
        <v>364</v>
      </c>
      <c r="D72" s="248">
        <v>374.92</v>
      </c>
      <c r="E72" s="248">
        <v>738</v>
      </c>
      <c r="F72" s="248">
        <v>332.029152</v>
      </c>
      <c r="G72" s="248">
        <v>1090</v>
      </c>
      <c r="H72" s="248">
        <v>1122.7</v>
      </c>
      <c r="I72" s="248">
        <v>628</v>
      </c>
      <c r="J72" s="248">
        <v>846.06672</v>
      </c>
      <c r="K72" s="259">
        <v>0</v>
      </c>
      <c r="L72" s="260">
        <v>0</v>
      </c>
      <c r="M72" s="268">
        <v>105</v>
      </c>
      <c r="N72" s="248">
        <v>1920</v>
      </c>
      <c r="O72" s="248">
        <v>23500.8</v>
      </c>
      <c r="P72" s="248">
        <v>246.7584</v>
      </c>
      <c r="Q72" s="272">
        <v>501</v>
      </c>
      <c r="R72" s="248">
        <v>1920</v>
      </c>
      <c r="S72" s="248">
        <v>23846.4</v>
      </c>
      <c r="T72" s="248">
        <v>1194.70464</v>
      </c>
      <c r="U72" s="248">
        <v>90.9</v>
      </c>
      <c r="V72" s="248">
        <v>1900</v>
      </c>
      <c r="W72" s="248">
        <v>2052</v>
      </c>
      <c r="X72" s="248">
        <v>109.08</v>
      </c>
      <c r="Y72" s="248">
        <v>1140</v>
      </c>
      <c r="Z72" s="248">
        <v>1231.2</v>
      </c>
      <c r="AA72" s="248">
        <v>406.02</v>
      </c>
      <c r="AB72" s="248">
        <v>95</v>
      </c>
      <c r="AC72" s="248">
        <v>102.6</v>
      </c>
      <c r="AD72" s="248">
        <v>434.9804976</v>
      </c>
      <c r="AE72" s="259">
        <v>0</v>
      </c>
      <c r="AF72" s="281">
        <v>0</v>
      </c>
      <c r="AG72" s="247">
        <v>78</v>
      </c>
      <c r="AH72" s="248">
        <v>78</v>
      </c>
      <c r="AI72" s="248">
        <v>1885</v>
      </c>
      <c r="AJ72" s="248">
        <v>14.703</v>
      </c>
      <c r="AK72" s="259">
        <v>0</v>
      </c>
      <c r="AL72" s="260">
        <v>0</v>
      </c>
      <c r="AM72" s="291">
        <v>5798</v>
      </c>
      <c r="AN72" s="292">
        <v>386.533333333333</v>
      </c>
      <c r="AO72" s="292">
        <v>3972</v>
      </c>
      <c r="AP72" s="292">
        <v>1842.37248</v>
      </c>
      <c r="AQ72" s="259">
        <v>0</v>
      </c>
      <c r="AR72" s="302">
        <v>0</v>
      </c>
      <c r="AS72" s="314"/>
      <c r="AT72" s="308"/>
      <c r="AU72" s="308"/>
      <c r="AV72" s="309"/>
      <c r="AW72" s="320"/>
      <c r="AX72" s="321"/>
      <c r="AY72" s="319"/>
      <c r="AZ72" s="319"/>
      <c r="BA72" s="309"/>
      <c r="BB72" s="319"/>
      <c r="BC72" s="314"/>
      <c r="BD72" s="319"/>
      <c r="BE72" s="308"/>
      <c r="BF72" s="309"/>
      <c r="BG72" s="319"/>
    </row>
    <row r="73" s="217" customFormat="true" ht="18" customHeight="true" spans="1:59">
      <c r="A73" s="245" t="s">
        <v>467</v>
      </c>
      <c r="B73" s="246">
        <v>0</v>
      </c>
      <c r="C73" s="247">
        <v>172</v>
      </c>
      <c r="D73" s="248">
        <v>177.16</v>
      </c>
      <c r="E73" s="248">
        <v>738</v>
      </c>
      <c r="F73" s="248">
        <v>156.892896</v>
      </c>
      <c r="G73" s="248">
        <v>1248</v>
      </c>
      <c r="H73" s="248">
        <v>1285.44</v>
      </c>
      <c r="I73" s="248">
        <v>628</v>
      </c>
      <c r="J73" s="248">
        <v>968.707584</v>
      </c>
      <c r="K73" s="259">
        <v>0</v>
      </c>
      <c r="L73" s="260">
        <v>0</v>
      </c>
      <c r="M73" s="268">
        <v>54</v>
      </c>
      <c r="N73" s="248">
        <v>1920</v>
      </c>
      <c r="O73" s="248">
        <v>23500.8</v>
      </c>
      <c r="P73" s="248">
        <v>126.90432</v>
      </c>
      <c r="Q73" s="272">
        <v>668</v>
      </c>
      <c r="R73" s="248">
        <v>1920</v>
      </c>
      <c r="S73" s="248">
        <v>23846.4</v>
      </c>
      <c r="T73" s="248">
        <v>1592.93952</v>
      </c>
      <c r="U73" s="248">
        <v>108.3</v>
      </c>
      <c r="V73" s="248">
        <v>1900</v>
      </c>
      <c r="W73" s="248">
        <v>2052</v>
      </c>
      <c r="X73" s="248">
        <v>129.96</v>
      </c>
      <c r="Y73" s="248">
        <v>1140</v>
      </c>
      <c r="Z73" s="248">
        <v>1231.2</v>
      </c>
      <c r="AA73" s="248">
        <v>483.74</v>
      </c>
      <c r="AB73" s="248">
        <v>95</v>
      </c>
      <c r="AC73" s="248">
        <v>102.6</v>
      </c>
      <c r="AD73" s="248">
        <v>518.2440912</v>
      </c>
      <c r="AE73" s="259">
        <v>0</v>
      </c>
      <c r="AF73" s="281">
        <v>0</v>
      </c>
      <c r="AG73" s="247">
        <v>27</v>
      </c>
      <c r="AH73" s="248">
        <v>27</v>
      </c>
      <c r="AI73" s="248">
        <v>1885</v>
      </c>
      <c r="AJ73" s="248">
        <v>5.0895</v>
      </c>
      <c r="AK73" s="259">
        <v>0</v>
      </c>
      <c r="AL73" s="260">
        <v>0</v>
      </c>
      <c r="AM73" s="291">
        <v>213</v>
      </c>
      <c r="AN73" s="292">
        <v>14.2</v>
      </c>
      <c r="AO73" s="292">
        <v>3972</v>
      </c>
      <c r="AP73" s="292">
        <v>67.68288</v>
      </c>
      <c r="AQ73" s="259">
        <v>0</v>
      </c>
      <c r="AR73" s="302">
        <v>0</v>
      </c>
      <c r="AS73" s="314"/>
      <c r="AT73" s="308"/>
      <c r="AU73" s="308"/>
      <c r="AV73" s="309"/>
      <c r="AW73" s="320"/>
      <c r="AX73" s="321"/>
      <c r="AY73" s="319"/>
      <c r="AZ73" s="319"/>
      <c r="BA73" s="309"/>
      <c r="BB73" s="319"/>
      <c r="BC73" s="314"/>
      <c r="BD73" s="319"/>
      <c r="BE73" s="308"/>
      <c r="BF73" s="309"/>
      <c r="BG73" s="319"/>
    </row>
    <row r="74" s="217" customFormat="true" ht="18" customHeight="true" spans="1:59">
      <c r="A74" s="241" t="s">
        <v>468</v>
      </c>
      <c r="B74" s="249"/>
      <c r="C74" s="250"/>
      <c r="D74" s="251"/>
      <c r="E74" s="251"/>
      <c r="F74" s="251"/>
      <c r="G74" s="251"/>
      <c r="H74" s="251"/>
      <c r="I74" s="251"/>
      <c r="J74" s="251"/>
      <c r="K74" s="251"/>
      <c r="L74" s="261"/>
      <c r="M74" s="269"/>
      <c r="N74" s="251"/>
      <c r="O74" s="251"/>
      <c r="P74" s="251"/>
      <c r="Q74" s="251"/>
      <c r="R74" s="251"/>
      <c r="S74" s="251"/>
      <c r="T74" s="274"/>
      <c r="U74" s="274"/>
      <c r="V74" s="274"/>
      <c r="W74" s="274"/>
      <c r="X74" s="274"/>
      <c r="Y74" s="274"/>
      <c r="Z74" s="274"/>
      <c r="AA74" s="274"/>
      <c r="AB74" s="274"/>
      <c r="AC74" s="274"/>
      <c r="AD74" s="274"/>
      <c r="AE74" s="282"/>
      <c r="AF74" s="283"/>
      <c r="AG74" s="247"/>
      <c r="AH74" s="251"/>
      <c r="AI74" s="251"/>
      <c r="AJ74" s="274"/>
      <c r="AK74" s="282"/>
      <c r="AL74" s="293"/>
      <c r="AM74" s="291"/>
      <c r="AN74" s="294"/>
      <c r="AO74" s="300"/>
      <c r="AP74" s="294"/>
      <c r="AQ74" s="282"/>
      <c r="AR74" s="303"/>
      <c r="AS74" s="311">
        <v>137</v>
      </c>
      <c r="AT74" s="312">
        <v>2087.595</v>
      </c>
      <c r="AU74" s="312">
        <v>343.200618</v>
      </c>
      <c r="AV74" s="313">
        <v>0.6</v>
      </c>
      <c r="AW74" s="322">
        <v>205.9203708</v>
      </c>
      <c r="AX74" s="323">
        <v>469</v>
      </c>
      <c r="AY74" s="324">
        <v>1406.565</v>
      </c>
      <c r="AZ74" s="324">
        <v>791.614782</v>
      </c>
      <c r="BA74" s="313">
        <v>0.6</v>
      </c>
      <c r="BB74" s="324">
        <v>474.9688692</v>
      </c>
      <c r="BC74" s="311">
        <v>942</v>
      </c>
      <c r="BD74" s="324">
        <v>1406.565</v>
      </c>
      <c r="BE74" s="312">
        <v>1589.981076</v>
      </c>
      <c r="BF74" s="313">
        <v>0.6</v>
      </c>
      <c r="BG74" s="324">
        <v>953.9886456</v>
      </c>
    </row>
    <row r="75" s="217" customFormat="true" ht="18" customHeight="true" spans="1:59">
      <c r="A75" s="245" t="s">
        <v>469</v>
      </c>
      <c r="B75" s="246">
        <v>80.55430656</v>
      </c>
      <c r="C75" s="247">
        <v>0</v>
      </c>
      <c r="D75" s="248">
        <v>0</v>
      </c>
      <c r="E75" s="248">
        <v>698</v>
      </c>
      <c r="F75" s="248">
        <v>0</v>
      </c>
      <c r="G75" s="248">
        <v>0</v>
      </c>
      <c r="H75" s="248">
        <v>0</v>
      </c>
      <c r="I75" s="248">
        <v>536</v>
      </c>
      <c r="J75" s="248">
        <v>0</v>
      </c>
      <c r="K75" s="259">
        <v>0.6</v>
      </c>
      <c r="L75" s="260">
        <v>0</v>
      </c>
      <c r="M75" s="268">
        <v>0</v>
      </c>
      <c r="N75" s="248">
        <v>1520</v>
      </c>
      <c r="O75" s="248">
        <v>18604.8</v>
      </c>
      <c r="P75" s="248">
        <v>0</v>
      </c>
      <c r="Q75" s="272">
        <v>0</v>
      </c>
      <c r="R75" s="248">
        <v>1520</v>
      </c>
      <c r="S75" s="248">
        <v>18878.4</v>
      </c>
      <c r="T75" s="248">
        <v>0</v>
      </c>
      <c r="U75" s="248">
        <v>0</v>
      </c>
      <c r="V75" s="248">
        <v>1032</v>
      </c>
      <c r="W75" s="248">
        <v>1114.56</v>
      </c>
      <c r="X75" s="248">
        <v>0</v>
      </c>
      <c r="Y75" s="248">
        <v>516</v>
      </c>
      <c r="Z75" s="248">
        <v>557.28</v>
      </c>
      <c r="AA75" s="248">
        <v>0</v>
      </c>
      <c r="AB75" s="248">
        <v>35</v>
      </c>
      <c r="AC75" s="248">
        <v>37.8</v>
      </c>
      <c r="AD75" s="248">
        <v>0</v>
      </c>
      <c r="AE75" s="259">
        <v>0.6</v>
      </c>
      <c r="AF75" s="281">
        <v>0</v>
      </c>
      <c r="AG75" s="247">
        <v>0</v>
      </c>
      <c r="AH75" s="248">
        <v>0</v>
      </c>
      <c r="AI75" s="248">
        <v>1885</v>
      </c>
      <c r="AJ75" s="248">
        <v>0</v>
      </c>
      <c r="AK75" s="259">
        <v>0.6</v>
      </c>
      <c r="AL75" s="260">
        <v>0</v>
      </c>
      <c r="AM75" s="291">
        <v>637</v>
      </c>
      <c r="AN75" s="292">
        <v>42.4666666666667</v>
      </c>
      <c r="AO75" s="292">
        <v>2634.56</v>
      </c>
      <c r="AP75" s="292">
        <v>134.2571776</v>
      </c>
      <c r="AQ75" s="259">
        <v>0.6</v>
      </c>
      <c r="AR75" s="302">
        <v>80.55430656</v>
      </c>
      <c r="AS75" s="314"/>
      <c r="AT75" s="308"/>
      <c r="AU75" s="308"/>
      <c r="AV75" s="309"/>
      <c r="AW75" s="320"/>
      <c r="AX75" s="321"/>
      <c r="AY75" s="319"/>
      <c r="AZ75" s="319"/>
      <c r="BA75" s="309"/>
      <c r="BB75" s="319"/>
      <c r="BC75" s="314"/>
      <c r="BD75" s="319"/>
      <c r="BE75" s="308"/>
      <c r="BF75" s="309"/>
      <c r="BG75" s="319"/>
    </row>
    <row r="76" s="217" customFormat="true" ht="18" customHeight="true" spans="1:59">
      <c r="A76" s="245" t="s">
        <v>470</v>
      </c>
      <c r="B76" s="246">
        <v>0</v>
      </c>
      <c r="C76" s="247">
        <v>513</v>
      </c>
      <c r="D76" s="248">
        <v>528.39</v>
      </c>
      <c r="E76" s="248">
        <v>698</v>
      </c>
      <c r="F76" s="248">
        <v>442.579464</v>
      </c>
      <c r="G76" s="248">
        <v>267</v>
      </c>
      <c r="H76" s="248">
        <v>275.01</v>
      </c>
      <c r="I76" s="248">
        <v>536</v>
      </c>
      <c r="J76" s="248">
        <v>176.886432</v>
      </c>
      <c r="K76" s="259">
        <v>0</v>
      </c>
      <c r="L76" s="260">
        <v>0</v>
      </c>
      <c r="M76" s="268">
        <v>205</v>
      </c>
      <c r="N76" s="248">
        <v>1520</v>
      </c>
      <c r="O76" s="248">
        <v>18604.8</v>
      </c>
      <c r="P76" s="248">
        <v>381.3984</v>
      </c>
      <c r="Q76" s="272">
        <v>51</v>
      </c>
      <c r="R76" s="248">
        <v>1520</v>
      </c>
      <c r="S76" s="248">
        <v>18878.4</v>
      </c>
      <c r="T76" s="248">
        <v>96.27984</v>
      </c>
      <c r="U76" s="248">
        <v>38.4</v>
      </c>
      <c r="V76" s="248">
        <v>1032</v>
      </c>
      <c r="W76" s="248">
        <v>1114.56</v>
      </c>
      <c r="X76" s="248">
        <v>46.08</v>
      </c>
      <c r="Y76" s="248">
        <v>516</v>
      </c>
      <c r="Z76" s="248">
        <v>557.28</v>
      </c>
      <c r="AA76" s="248">
        <v>171.52</v>
      </c>
      <c r="AB76" s="248">
        <v>35</v>
      </c>
      <c r="AC76" s="248">
        <v>37.8</v>
      </c>
      <c r="AD76" s="248">
        <v>89.95442688</v>
      </c>
      <c r="AE76" s="259">
        <v>0</v>
      </c>
      <c r="AF76" s="281">
        <v>0</v>
      </c>
      <c r="AG76" s="247">
        <v>56</v>
      </c>
      <c r="AH76" s="248">
        <v>56</v>
      </c>
      <c r="AI76" s="248">
        <v>1885</v>
      </c>
      <c r="AJ76" s="248">
        <v>10.556</v>
      </c>
      <c r="AK76" s="259">
        <v>0</v>
      </c>
      <c r="AL76" s="260">
        <v>0</v>
      </c>
      <c r="AM76" s="291">
        <v>3892</v>
      </c>
      <c r="AN76" s="292">
        <v>259.466666666667</v>
      </c>
      <c r="AO76" s="292">
        <v>2634.56</v>
      </c>
      <c r="AP76" s="292">
        <v>820.2966016</v>
      </c>
      <c r="AQ76" s="259">
        <v>0</v>
      </c>
      <c r="AR76" s="302">
        <v>0</v>
      </c>
      <c r="AS76" s="314"/>
      <c r="AT76" s="308"/>
      <c r="AU76" s="308"/>
      <c r="AV76" s="309"/>
      <c r="AW76" s="320"/>
      <c r="AX76" s="321"/>
      <c r="AY76" s="319"/>
      <c r="AZ76" s="319"/>
      <c r="BA76" s="309"/>
      <c r="BB76" s="319"/>
      <c r="BC76" s="314"/>
      <c r="BD76" s="319"/>
      <c r="BE76" s="308"/>
      <c r="BF76" s="309"/>
      <c r="BG76" s="319"/>
    </row>
    <row r="77" s="217" customFormat="true" ht="18" customHeight="true" spans="1:59">
      <c r="A77" s="245" t="s">
        <v>471</v>
      </c>
      <c r="B77" s="246">
        <v>0</v>
      </c>
      <c r="C77" s="247">
        <v>154</v>
      </c>
      <c r="D77" s="248">
        <v>158.62</v>
      </c>
      <c r="E77" s="248">
        <v>698</v>
      </c>
      <c r="F77" s="248">
        <v>132.860112</v>
      </c>
      <c r="G77" s="248">
        <v>346</v>
      </c>
      <c r="H77" s="248">
        <v>356.38</v>
      </c>
      <c r="I77" s="248">
        <v>536</v>
      </c>
      <c r="J77" s="248">
        <v>229.223616</v>
      </c>
      <c r="K77" s="259">
        <v>0</v>
      </c>
      <c r="L77" s="260">
        <v>0</v>
      </c>
      <c r="M77" s="268">
        <v>52</v>
      </c>
      <c r="N77" s="248">
        <v>1520</v>
      </c>
      <c r="O77" s="248">
        <v>18604.8</v>
      </c>
      <c r="P77" s="248">
        <v>96.74496</v>
      </c>
      <c r="Q77" s="272">
        <v>55</v>
      </c>
      <c r="R77" s="248">
        <v>1520</v>
      </c>
      <c r="S77" s="248">
        <v>18878.4</v>
      </c>
      <c r="T77" s="248">
        <v>103.8312</v>
      </c>
      <c r="U77" s="248">
        <v>16.05</v>
      </c>
      <c r="V77" s="248">
        <v>1032</v>
      </c>
      <c r="W77" s="248">
        <v>1114.56</v>
      </c>
      <c r="X77" s="248">
        <v>19.26</v>
      </c>
      <c r="Y77" s="248">
        <v>516</v>
      </c>
      <c r="Z77" s="248">
        <v>557.28</v>
      </c>
      <c r="AA77" s="248">
        <v>71.69</v>
      </c>
      <c r="AB77" s="248">
        <v>35</v>
      </c>
      <c r="AC77" s="248">
        <v>37.8</v>
      </c>
      <c r="AD77" s="248">
        <v>37.59813936</v>
      </c>
      <c r="AE77" s="259">
        <v>0</v>
      </c>
      <c r="AF77" s="281">
        <v>0</v>
      </c>
      <c r="AG77" s="247">
        <v>33</v>
      </c>
      <c r="AH77" s="248">
        <v>33</v>
      </c>
      <c r="AI77" s="248">
        <v>1885</v>
      </c>
      <c r="AJ77" s="248">
        <v>6.2205</v>
      </c>
      <c r="AK77" s="259">
        <v>0</v>
      </c>
      <c r="AL77" s="260">
        <v>0</v>
      </c>
      <c r="AM77" s="291">
        <v>911</v>
      </c>
      <c r="AN77" s="292">
        <v>60.7333333333333</v>
      </c>
      <c r="AO77" s="292">
        <v>2634.56</v>
      </c>
      <c r="AP77" s="292">
        <v>192.0067328</v>
      </c>
      <c r="AQ77" s="259">
        <v>0</v>
      </c>
      <c r="AR77" s="302">
        <v>0</v>
      </c>
      <c r="AS77" s="314"/>
      <c r="AT77" s="308"/>
      <c r="AU77" s="308"/>
      <c r="AV77" s="309"/>
      <c r="AW77" s="320"/>
      <c r="AX77" s="321"/>
      <c r="AY77" s="319"/>
      <c r="AZ77" s="319"/>
      <c r="BA77" s="309"/>
      <c r="BB77" s="319"/>
      <c r="BC77" s="314"/>
      <c r="BD77" s="319"/>
      <c r="BE77" s="308"/>
      <c r="BF77" s="309"/>
      <c r="BG77" s="319"/>
    </row>
    <row r="78" s="217" customFormat="true" ht="18" customHeight="true" spans="1:59">
      <c r="A78" s="245" t="s">
        <v>472</v>
      </c>
      <c r="B78" s="246">
        <v>0</v>
      </c>
      <c r="C78" s="247">
        <v>865</v>
      </c>
      <c r="D78" s="248">
        <v>890.95</v>
      </c>
      <c r="E78" s="248">
        <v>698</v>
      </c>
      <c r="F78" s="248">
        <v>746.25972</v>
      </c>
      <c r="G78" s="248">
        <v>4941</v>
      </c>
      <c r="H78" s="248">
        <v>5089.23</v>
      </c>
      <c r="I78" s="248">
        <v>536</v>
      </c>
      <c r="J78" s="248">
        <v>3273.392736</v>
      </c>
      <c r="K78" s="259">
        <v>0</v>
      </c>
      <c r="L78" s="260">
        <v>0</v>
      </c>
      <c r="M78" s="268">
        <v>161</v>
      </c>
      <c r="N78" s="248">
        <v>1520</v>
      </c>
      <c r="O78" s="248">
        <v>18604.8</v>
      </c>
      <c r="P78" s="248">
        <v>299.53728</v>
      </c>
      <c r="Q78" s="272">
        <v>555</v>
      </c>
      <c r="R78" s="248">
        <v>1520</v>
      </c>
      <c r="S78" s="248">
        <v>18878.4</v>
      </c>
      <c r="T78" s="248">
        <v>1047.7512</v>
      </c>
      <c r="U78" s="248">
        <v>107.4</v>
      </c>
      <c r="V78" s="248">
        <v>1032</v>
      </c>
      <c r="W78" s="248">
        <v>1114.56</v>
      </c>
      <c r="X78" s="248">
        <v>128.88</v>
      </c>
      <c r="Y78" s="248">
        <v>516</v>
      </c>
      <c r="Z78" s="248">
        <v>557.28</v>
      </c>
      <c r="AA78" s="248">
        <v>479.72</v>
      </c>
      <c r="AB78" s="248">
        <v>35</v>
      </c>
      <c r="AC78" s="248">
        <v>37.8</v>
      </c>
      <c r="AD78" s="248">
        <v>251.59128768</v>
      </c>
      <c r="AE78" s="259">
        <v>0</v>
      </c>
      <c r="AF78" s="281">
        <v>0</v>
      </c>
      <c r="AG78" s="247">
        <v>731</v>
      </c>
      <c r="AH78" s="248">
        <v>731</v>
      </c>
      <c r="AI78" s="248">
        <v>1885</v>
      </c>
      <c r="AJ78" s="248">
        <v>137.7935</v>
      </c>
      <c r="AK78" s="259">
        <v>0</v>
      </c>
      <c r="AL78" s="260">
        <v>0</v>
      </c>
      <c r="AM78" s="291">
        <v>2431</v>
      </c>
      <c r="AN78" s="292">
        <v>162.066666666667</v>
      </c>
      <c r="AO78" s="292">
        <v>2634.56</v>
      </c>
      <c r="AP78" s="292">
        <v>512.3692288</v>
      </c>
      <c r="AQ78" s="259">
        <v>0</v>
      </c>
      <c r="AR78" s="302">
        <v>0</v>
      </c>
      <c r="AS78" s="314"/>
      <c r="AT78" s="308"/>
      <c r="AU78" s="308"/>
      <c r="AV78" s="309"/>
      <c r="AW78" s="320"/>
      <c r="AX78" s="321"/>
      <c r="AY78" s="319"/>
      <c r="AZ78" s="319"/>
      <c r="BA78" s="309"/>
      <c r="BB78" s="319"/>
      <c r="BC78" s="314"/>
      <c r="BD78" s="319"/>
      <c r="BE78" s="308"/>
      <c r="BF78" s="309"/>
      <c r="BG78" s="319"/>
    </row>
    <row r="79" s="217" customFormat="true" ht="18" customHeight="true" spans="1:59">
      <c r="A79" s="245" t="s">
        <v>473</v>
      </c>
      <c r="B79" s="246">
        <v>9896.7733368</v>
      </c>
      <c r="C79" s="247">
        <v>754</v>
      </c>
      <c r="D79" s="248">
        <v>776.62</v>
      </c>
      <c r="E79" s="248">
        <v>698</v>
      </c>
      <c r="F79" s="248">
        <v>650.496912</v>
      </c>
      <c r="G79" s="248">
        <v>8290</v>
      </c>
      <c r="H79" s="248">
        <v>8538.7</v>
      </c>
      <c r="I79" s="248">
        <v>536</v>
      </c>
      <c r="J79" s="248">
        <v>5492.09184</v>
      </c>
      <c r="K79" s="259">
        <v>0.6</v>
      </c>
      <c r="L79" s="260">
        <v>3685.5532512</v>
      </c>
      <c r="M79" s="268">
        <v>171</v>
      </c>
      <c r="N79" s="248">
        <v>1520</v>
      </c>
      <c r="O79" s="248">
        <v>18604.8</v>
      </c>
      <c r="P79" s="248">
        <v>318.14208</v>
      </c>
      <c r="Q79" s="272">
        <v>4234</v>
      </c>
      <c r="R79" s="248">
        <v>1520</v>
      </c>
      <c r="S79" s="248">
        <v>18878.4</v>
      </c>
      <c r="T79" s="248">
        <v>7993.11456</v>
      </c>
      <c r="U79" s="248">
        <v>660.75</v>
      </c>
      <c r="V79" s="248">
        <v>1032</v>
      </c>
      <c r="W79" s="248">
        <v>1114.56</v>
      </c>
      <c r="X79" s="248">
        <v>792.9</v>
      </c>
      <c r="Y79" s="248">
        <v>516</v>
      </c>
      <c r="Z79" s="248">
        <v>557.28</v>
      </c>
      <c r="AA79" s="248">
        <v>2951.35</v>
      </c>
      <c r="AB79" s="248">
        <v>35</v>
      </c>
      <c r="AC79" s="248">
        <v>37.8</v>
      </c>
      <c r="AD79" s="248">
        <v>1547.8486344</v>
      </c>
      <c r="AE79" s="259">
        <v>0.6</v>
      </c>
      <c r="AF79" s="281">
        <v>5915.46316464</v>
      </c>
      <c r="AG79" s="247">
        <v>220</v>
      </c>
      <c r="AH79" s="248">
        <v>220</v>
      </c>
      <c r="AI79" s="248">
        <v>1885</v>
      </c>
      <c r="AJ79" s="248">
        <v>41.47</v>
      </c>
      <c r="AK79" s="259">
        <v>0.6</v>
      </c>
      <c r="AL79" s="260">
        <v>24.882</v>
      </c>
      <c r="AM79" s="291">
        <v>2142</v>
      </c>
      <c r="AN79" s="292">
        <v>142.8</v>
      </c>
      <c r="AO79" s="292">
        <v>2634.56</v>
      </c>
      <c r="AP79" s="292">
        <v>451.4582016</v>
      </c>
      <c r="AQ79" s="259">
        <v>0.6</v>
      </c>
      <c r="AR79" s="302">
        <v>270.87492096</v>
      </c>
      <c r="AS79" s="314"/>
      <c r="AT79" s="308"/>
      <c r="AU79" s="308"/>
      <c r="AV79" s="309"/>
      <c r="AW79" s="320"/>
      <c r="AX79" s="321"/>
      <c r="AY79" s="319"/>
      <c r="AZ79" s="319"/>
      <c r="BA79" s="309"/>
      <c r="BB79" s="319"/>
      <c r="BC79" s="314"/>
      <c r="BD79" s="319"/>
      <c r="BE79" s="308"/>
      <c r="BF79" s="309"/>
      <c r="BG79" s="319"/>
    </row>
    <row r="80" s="217" customFormat="true" ht="18" customHeight="true" spans="1:59">
      <c r="A80" s="245" t="s">
        <v>474</v>
      </c>
      <c r="B80" s="246">
        <v>4435.664597376</v>
      </c>
      <c r="C80" s="247">
        <v>454</v>
      </c>
      <c r="D80" s="248">
        <v>467.62</v>
      </c>
      <c r="E80" s="248">
        <v>698</v>
      </c>
      <c r="F80" s="248">
        <v>391.678512</v>
      </c>
      <c r="G80" s="248">
        <v>4068</v>
      </c>
      <c r="H80" s="248">
        <v>4190.04</v>
      </c>
      <c r="I80" s="248">
        <v>536</v>
      </c>
      <c r="J80" s="248">
        <v>2695.033728</v>
      </c>
      <c r="K80" s="259">
        <v>0.6</v>
      </c>
      <c r="L80" s="260">
        <v>1852.027344</v>
      </c>
      <c r="M80" s="268">
        <v>129</v>
      </c>
      <c r="N80" s="248">
        <v>1520</v>
      </c>
      <c r="O80" s="248">
        <v>18604.8</v>
      </c>
      <c r="P80" s="248">
        <v>240.00192</v>
      </c>
      <c r="Q80" s="272">
        <v>1573</v>
      </c>
      <c r="R80" s="248">
        <v>1520</v>
      </c>
      <c r="S80" s="248">
        <v>18878.4</v>
      </c>
      <c r="T80" s="248">
        <v>2969.57232</v>
      </c>
      <c r="U80" s="248">
        <v>255.3</v>
      </c>
      <c r="V80" s="248">
        <v>1032</v>
      </c>
      <c r="W80" s="248">
        <v>1114.56</v>
      </c>
      <c r="X80" s="248">
        <v>306.36</v>
      </c>
      <c r="Y80" s="248">
        <v>516</v>
      </c>
      <c r="Z80" s="248">
        <v>557.28</v>
      </c>
      <c r="AA80" s="248">
        <v>1140.34</v>
      </c>
      <c r="AB80" s="248">
        <v>35</v>
      </c>
      <c r="AC80" s="248">
        <v>37.8</v>
      </c>
      <c r="AD80" s="248">
        <v>598.05638496</v>
      </c>
      <c r="AE80" s="259">
        <v>0.6</v>
      </c>
      <c r="AF80" s="281">
        <v>2284.578374976</v>
      </c>
      <c r="AG80" s="247">
        <v>626</v>
      </c>
      <c r="AH80" s="248">
        <v>626</v>
      </c>
      <c r="AI80" s="248">
        <v>1885</v>
      </c>
      <c r="AJ80" s="248">
        <v>118.001</v>
      </c>
      <c r="AK80" s="259">
        <v>0.6</v>
      </c>
      <c r="AL80" s="260">
        <v>70.8006</v>
      </c>
      <c r="AM80" s="291">
        <v>1805</v>
      </c>
      <c r="AN80" s="292">
        <v>120.333333333333</v>
      </c>
      <c r="AO80" s="292">
        <v>2634.56</v>
      </c>
      <c r="AP80" s="292">
        <v>380.430464</v>
      </c>
      <c r="AQ80" s="259">
        <v>0.6</v>
      </c>
      <c r="AR80" s="302">
        <v>228.2582784</v>
      </c>
      <c r="AS80" s="314"/>
      <c r="AT80" s="308"/>
      <c r="AU80" s="308"/>
      <c r="AV80" s="309"/>
      <c r="AW80" s="320"/>
      <c r="AX80" s="321"/>
      <c r="AY80" s="319"/>
      <c r="AZ80" s="319"/>
      <c r="BA80" s="309"/>
      <c r="BB80" s="319"/>
      <c r="BC80" s="314"/>
      <c r="BD80" s="319"/>
      <c r="BE80" s="308"/>
      <c r="BF80" s="309"/>
      <c r="BG80" s="319"/>
    </row>
    <row r="81" s="217" customFormat="true" ht="18" customHeight="true" spans="1:59">
      <c r="A81" s="245" t="s">
        <v>475</v>
      </c>
      <c r="B81" s="246">
        <v>0</v>
      </c>
      <c r="C81" s="247">
        <v>232</v>
      </c>
      <c r="D81" s="248">
        <v>238.96</v>
      </c>
      <c r="E81" s="248">
        <v>698</v>
      </c>
      <c r="F81" s="248">
        <v>200.152896</v>
      </c>
      <c r="G81" s="248">
        <v>2539</v>
      </c>
      <c r="H81" s="248">
        <v>2615.17</v>
      </c>
      <c r="I81" s="248">
        <v>536</v>
      </c>
      <c r="J81" s="248">
        <v>1682.077344</v>
      </c>
      <c r="K81" s="259">
        <v>0</v>
      </c>
      <c r="L81" s="260">
        <v>0</v>
      </c>
      <c r="M81" s="268">
        <v>67</v>
      </c>
      <c r="N81" s="248">
        <v>1520</v>
      </c>
      <c r="O81" s="248">
        <v>18604.8</v>
      </c>
      <c r="P81" s="248">
        <v>124.65216</v>
      </c>
      <c r="Q81" s="272">
        <v>842</v>
      </c>
      <c r="R81" s="248">
        <v>1520</v>
      </c>
      <c r="S81" s="248">
        <v>18878.4</v>
      </c>
      <c r="T81" s="248">
        <v>1589.56128</v>
      </c>
      <c r="U81" s="248">
        <v>136.35</v>
      </c>
      <c r="V81" s="248">
        <v>1032</v>
      </c>
      <c r="W81" s="248">
        <v>1114.56</v>
      </c>
      <c r="X81" s="248">
        <v>163.62</v>
      </c>
      <c r="Y81" s="248">
        <v>516</v>
      </c>
      <c r="Z81" s="248">
        <v>557.28</v>
      </c>
      <c r="AA81" s="248">
        <v>609.03</v>
      </c>
      <c r="AB81" s="248">
        <v>35</v>
      </c>
      <c r="AC81" s="248">
        <v>37.8</v>
      </c>
      <c r="AD81" s="248">
        <v>319.40849232</v>
      </c>
      <c r="AE81" s="259">
        <v>0</v>
      </c>
      <c r="AF81" s="281">
        <v>0</v>
      </c>
      <c r="AG81" s="247">
        <v>47</v>
      </c>
      <c r="AH81" s="248">
        <v>47</v>
      </c>
      <c r="AI81" s="248">
        <v>1885</v>
      </c>
      <c r="AJ81" s="248">
        <v>8.8595</v>
      </c>
      <c r="AK81" s="259">
        <v>0</v>
      </c>
      <c r="AL81" s="260">
        <v>0</v>
      </c>
      <c r="AM81" s="291">
        <v>889</v>
      </c>
      <c r="AN81" s="292">
        <v>59.2666666666667</v>
      </c>
      <c r="AO81" s="292">
        <v>2634.56</v>
      </c>
      <c r="AP81" s="292">
        <v>187.3699072</v>
      </c>
      <c r="AQ81" s="259">
        <v>0</v>
      </c>
      <c r="AR81" s="302">
        <v>0</v>
      </c>
      <c r="AS81" s="314"/>
      <c r="AT81" s="308"/>
      <c r="AU81" s="308"/>
      <c r="AV81" s="309"/>
      <c r="AW81" s="320"/>
      <c r="AX81" s="321"/>
      <c r="AY81" s="319"/>
      <c r="AZ81" s="319"/>
      <c r="BA81" s="309"/>
      <c r="BB81" s="319"/>
      <c r="BC81" s="314"/>
      <c r="BD81" s="319"/>
      <c r="BE81" s="308"/>
      <c r="BF81" s="309"/>
      <c r="BG81" s="319"/>
    </row>
    <row r="82" s="217" customFormat="true" ht="18" customHeight="true" spans="1:59">
      <c r="A82" s="245" t="s">
        <v>476</v>
      </c>
      <c r="B82" s="246">
        <v>4917.403263264</v>
      </c>
      <c r="C82" s="247">
        <v>1218</v>
      </c>
      <c r="D82" s="248">
        <v>1254.54</v>
      </c>
      <c r="E82" s="248">
        <v>698</v>
      </c>
      <c r="F82" s="248">
        <v>1050.802704</v>
      </c>
      <c r="G82" s="248">
        <v>5797</v>
      </c>
      <c r="H82" s="248">
        <v>5970.91</v>
      </c>
      <c r="I82" s="248">
        <v>536</v>
      </c>
      <c r="J82" s="248">
        <v>3840.489312</v>
      </c>
      <c r="K82" s="259">
        <v>0.6</v>
      </c>
      <c r="L82" s="260">
        <v>2934.7752096</v>
      </c>
      <c r="M82" s="268">
        <v>93</v>
      </c>
      <c r="N82" s="248">
        <v>1520</v>
      </c>
      <c r="O82" s="248">
        <v>18604.8</v>
      </c>
      <c r="P82" s="248">
        <v>173.02464</v>
      </c>
      <c r="Q82" s="272">
        <v>1310</v>
      </c>
      <c r="R82" s="248">
        <v>1520</v>
      </c>
      <c r="S82" s="248">
        <v>18878.4</v>
      </c>
      <c r="T82" s="248">
        <v>2473.0704</v>
      </c>
      <c r="U82" s="248">
        <v>210.45</v>
      </c>
      <c r="V82" s="248">
        <v>1032</v>
      </c>
      <c r="W82" s="248">
        <v>1114.56</v>
      </c>
      <c r="X82" s="248">
        <v>252.54</v>
      </c>
      <c r="Y82" s="248">
        <v>516</v>
      </c>
      <c r="Z82" s="248">
        <v>557.28</v>
      </c>
      <c r="AA82" s="248">
        <v>940.01</v>
      </c>
      <c r="AB82" s="248">
        <v>35</v>
      </c>
      <c r="AC82" s="248">
        <v>37.8</v>
      </c>
      <c r="AD82" s="248">
        <v>492.99242544</v>
      </c>
      <c r="AE82" s="259">
        <v>0.6</v>
      </c>
      <c r="AF82" s="281">
        <v>1883.452479264</v>
      </c>
      <c r="AG82" s="247">
        <v>452</v>
      </c>
      <c r="AH82" s="248">
        <v>452</v>
      </c>
      <c r="AI82" s="248">
        <v>1885</v>
      </c>
      <c r="AJ82" s="248">
        <v>85.202</v>
      </c>
      <c r="AK82" s="259">
        <v>0.6</v>
      </c>
      <c r="AL82" s="260">
        <v>51.1212</v>
      </c>
      <c r="AM82" s="291">
        <v>380</v>
      </c>
      <c r="AN82" s="292">
        <v>25.3333333333333</v>
      </c>
      <c r="AO82" s="292">
        <v>2634.56</v>
      </c>
      <c r="AP82" s="292">
        <v>80.090624</v>
      </c>
      <c r="AQ82" s="259">
        <v>0.6</v>
      </c>
      <c r="AR82" s="302">
        <v>48.0543744</v>
      </c>
      <c r="AS82" s="314"/>
      <c r="AT82" s="308"/>
      <c r="AU82" s="308"/>
      <c r="AV82" s="309"/>
      <c r="AW82" s="320"/>
      <c r="AX82" s="321"/>
      <c r="AY82" s="319"/>
      <c r="AZ82" s="319"/>
      <c r="BA82" s="309"/>
      <c r="BB82" s="319"/>
      <c r="BC82" s="314"/>
      <c r="BD82" s="319"/>
      <c r="BE82" s="308"/>
      <c r="BF82" s="309"/>
      <c r="BG82" s="319"/>
    </row>
    <row r="83" s="217" customFormat="true" ht="18" customHeight="true" spans="1:59">
      <c r="A83" s="241" t="s">
        <v>477</v>
      </c>
      <c r="B83" s="249"/>
      <c r="C83" s="250"/>
      <c r="D83" s="251"/>
      <c r="E83" s="251"/>
      <c r="F83" s="251"/>
      <c r="G83" s="251"/>
      <c r="H83" s="251"/>
      <c r="I83" s="251"/>
      <c r="J83" s="251"/>
      <c r="K83" s="251"/>
      <c r="L83" s="261"/>
      <c r="M83" s="269"/>
      <c r="N83" s="251"/>
      <c r="O83" s="251"/>
      <c r="P83" s="251"/>
      <c r="Q83" s="251"/>
      <c r="R83" s="251"/>
      <c r="S83" s="251"/>
      <c r="T83" s="274"/>
      <c r="U83" s="274"/>
      <c r="V83" s="274"/>
      <c r="W83" s="274"/>
      <c r="X83" s="274"/>
      <c r="Y83" s="274"/>
      <c r="Z83" s="274"/>
      <c r="AA83" s="274"/>
      <c r="AB83" s="274"/>
      <c r="AC83" s="274"/>
      <c r="AD83" s="274"/>
      <c r="AE83" s="282"/>
      <c r="AF83" s="283"/>
      <c r="AG83" s="247"/>
      <c r="AH83" s="251"/>
      <c r="AI83" s="251"/>
      <c r="AJ83" s="274"/>
      <c r="AK83" s="282"/>
      <c r="AL83" s="293"/>
      <c r="AM83" s="291"/>
      <c r="AN83" s="294"/>
      <c r="AO83" s="300"/>
      <c r="AP83" s="294"/>
      <c r="AQ83" s="282"/>
      <c r="AR83" s="303"/>
      <c r="AS83" s="311">
        <v>490</v>
      </c>
      <c r="AT83" s="312">
        <v>2087.595</v>
      </c>
      <c r="AU83" s="312">
        <v>1227.50586</v>
      </c>
      <c r="AV83" s="313">
        <v>0.6</v>
      </c>
      <c r="AW83" s="322">
        <v>736.503516</v>
      </c>
      <c r="AX83" s="323">
        <v>764</v>
      </c>
      <c r="AY83" s="324">
        <v>1406.565</v>
      </c>
      <c r="AZ83" s="324">
        <v>1289.538792</v>
      </c>
      <c r="BA83" s="313">
        <v>0.6</v>
      </c>
      <c r="BB83" s="324">
        <v>773.7232752</v>
      </c>
      <c r="BC83" s="311">
        <v>4125</v>
      </c>
      <c r="BD83" s="324">
        <v>1406.565</v>
      </c>
      <c r="BE83" s="312">
        <v>6962.49675</v>
      </c>
      <c r="BF83" s="313">
        <v>0.6</v>
      </c>
      <c r="BG83" s="324">
        <v>4177.49805</v>
      </c>
    </row>
    <row r="84" s="217" customFormat="true" ht="18" customHeight="true" spans="1:59">
      <c r="A84" s="245" t="s">
        <v>478</v>
      </c>
      <c r="B84" s="246">
        <v>848.48250624</v>
      </c>
      <c r="C84" s="247">
        <v>0</v>
      </c>
      <c r="D84" s="248">
        <v>0</v>
      </c>
      <c r="E84" s="248">
        <v>690</v>
      </c>
      <c r="F84" s="248">
        <v>0</v>
      </c>
      <c r="G84" s="248">
        <v>0</v>
      </c>
      <c r="H84" s="248">
        <v>0</v>
      </c>
      <c r="I84" s="248">
        <v>322</v>
      </c>
      <c r="J84" s="248">
        <v>0</v>
      </c>
      <c r="K84" s="259">
        <v>0.6</v>
      </c>
      <c r="L84" s="260">
        <v>0</v>
      </c>
      <c r="M84" s="268">
        <v>0</v>
      </c>
      <c r="N84" s="248">
        <v>1585</v>
      </c>
      <c r="O84" s="248">
        <v>19400.4</v>
      </c>
      <c r="P84" s="248">
        <v>0</v>
      </c>
      <c r="Q84" s="272">
        <v>0</v>
      </c>
      <c r="R84" s="248">
        <v>960</v>
      </c>
      <c r="S84" s="248">
        <v>11923.2</v>
      </c>
      <c r="T84" s="248">
        <v>0</v>
      </c>
      <c r="U84" s="248">
        <v>0</v>
      </c>
      <c r="V84" s="248">
        <v>1032</v>
      </c>
      <c r="W84" s="248">
        <v>1114.56</v>
      </c>
      <c r="X84" s="248">
        <v>0</v>
      </c>
      <c r="Y84" s="248">
        <v>516</v>
      </c>
      <c r="Z84" s="248">
        <v>557.28</v>
      </c>
      <c r="AA84" s="248">
        <v>0</v>
      </c>
      <c r="AB84" s="248">
        <v>35</v>
      </c>
      <c r="AC84" s="248">
        <v>37.8</v>
      </c>
      <c r="AD84" s="248">
        <v>0</v>
      </c>
      <c r="AE84" s="259">
        <v>0.6</v>
      </c>
      <c r="AF84" s="281">
        <v>0</v>
      </c>
      <c r="AG84" s="247">
        <v>0</v>
      </c>
      <c r="AH84" s="248">
        <v>0</v>
      </c>
      <c r="AI84" s="248">
        <v>1885</v>
      </c>
      <c r="AJ84" s="248">
        <v>0</v>
      </c>
      <c r="AK84" s="259">
        <v>0.6</v>
      </c>
      <c r="AL84" s="260">
        <v>0</v>
      </c>
      <c r="AM84" s="291">
        <v>6548</v>
      </c>
      <c r="AN84" s="292">
        <v>436.533333333333</v>
      </c>
      <c r="AO84" s="292">
        <v>2699.56</v>
      </c>
      <c r="AP84" s="292">
        <v>1414.1375104</v>
      </c>
      <c r="AQ84" s="259">
        <v>0.6</v>
      </c>
      <c r="AR84" s="302">
        <v>848.48250624</v>
      </c>
      <c r="AS84" s="310"/>
      <c r="AT84" s="308"/>
      <c r="AU84" s="308"/>
      <c r="AV84" s="309"/>
      <c r="AW84" s="320"/>
      <c r="AX84" s="321"/>
      <c r="AY84" s="319"/>
      <c r="AZ84" s="319"/>
      <c r="BA84" s="309"/>
      <c r="BB84" s="319"/>
      <c r="BC84" s="310"/>
      <c r="BD84" s="319"/>
      <c r="BE84" s="308"/>
      <c r="BF84" s="309"/>
      <c r="BG84" s="319"/>
    </row>
    <row r="85" s="217" customFormat="true" ht="18" customHeight="true" spans="1:59">
      <c r="A85" s="245" t="s">
        <v>479</v>
      </c>
      <c r="B85" s="246">
        <v>835.744380864</v>
      </c>
      <c r="C85" s="247">
        <v>955</v>
      </c>
      <c r="D85" s="248">
        <v>983.65</v>
      </c>
      <c r="E85" s="248">
        <v>690</v>
      </c>
      <c r="F85" s="248">
        <v>814.4622</v>
      </c>
      <c r="G85" s="248">
        <v>249</v>
      </c>
      <c r="H85" s="248">
        <v>256.47</v>
      </c>
      <c r="I85" s="248">
        <v>322</v>
      </c>
      <c r="J85" s="248">
        <v>99.100008</v>
      </c>
      <c r="K85" s="259">
        <v>0.6</v>
      </c>
      <c r="L85" s="260">
        <v>548.1373248</v>
      </c>
      <c r="M85" s="268">
        <v>178</v>
      </c>
      <c r="N85" s="248">
        <v>1585</v>
      </c>
      <c r="O85" s="248">
        <v>19400.4</v>
      </c>
      <c r="P85" s="248">
        <v>345.32712</v>
      </c>
      <c r="Q85" s="272">
        <v>30</v>
      </c>
      <c r="R85" s="248">
        <v>960</v>
      </c>
      <c r="S85" s="248">
        <v>11923.2</v>
      </c>
      <c r="T85" s="248">
        <v>35.7696</v>
      </c>
      <c r="U85" s="248">
        <v>31.2</v>
      </c>
      <c r="V85" s="248">
        <v>1032</v>
      </c>
      <c r="W85" s="248">
        <v>1114.56</v>
      </c>
      <c r="X85" s="248">
        <v>37.44</v>
      </c>
      <c r="Y85" s="248">
        <v>516</v>
      </c>
      <c r="Z85" s="248">
        <v>557.28</v>
      </c>
      <c r="AA85" s="248">
        <v>139.36</v>
      </c>
      <c r="AB85" s="248">
        <v>35</v>
      </c>
      <c r="AC85" s="248">
        <v>37.8</v>
      </c>
      <c r="AD85" s="248">
        <v>73.08797184</v>
      </c>
      <c r="AE85" s="259">
        <v>0.6</v>
      </c>
      <c r="AF85" s="281">
        <v>272.510815104</v>
      </c>
      <c r="AG85" s="247">
        <v>114</v>
      </c>
      <c r="AH85" s="248">
        <v>114</v>
      </c>
      <c r="AI85" s="248">
        <v>1885</v>
      </c>
      <c r="AJ85" s="248">
        <v>21.489</v>
      </c>
      <c r="AK85" s="259">
        <v>0.6</v>
      </c>
      <c r="AL85" s="260">
        <v>12.8934</v>
      </c>
      <c r="AM85" s="291">
        <v>17</v>
      </c>
      <c r="AN85" s="292">
        <v>1.13333333333333</v>
      </c>
      <c r="AO85" s="292">
        <v>2699.56</v>
      </c>
      <c r="AP85" s="292">
        <v>3.6714016</v>
      </c>
      <c r="AQ85" s="259">
        <v>0.6</v>
      </c>
      <c r="AR85" s="302">
        <v>2.20284096</v>
      </c>
      <c r="AS85" s="310"/>
      <c r="AT85" s="308"/>
      <c r="AU85" s="308"/>
      <c r="AV85" s="309"/>
      <c r="AW85" s="320"/>
      <c r="AX85" s="321"/>
      <c r="AY85" s="319"/>
      <c r="AZ85" s="319"/>
      <c r="BA85" s="309"/>
      <c r="BB85" s="319"/>
      <c r="BC85" s="314"/>
      <c r="BD85" s="319"/>
      <c r="BE85" s="308"/>
      <c r="BF85" s="309"/>
      <c r="BG85" s="319"/>
    </row>
    <row r="86" s="217" customFormat="true" ht="18" customHeight="true" spans="1:59">
      <c r="A86" s="245" t="s">
        <v>480</v>
      </c>
      <c r="B86" s="246">
        <v>1020.190852416</v>
      </c>
      <c r="C86" s="247">
        <v>1336</v>
      </c>
      <c r="D86" s="248">
        <v>1376.08</v>
      </c>
      <c r="E86" s="248">
        <v>690</v>
      </c>
      <c r="F86" s="248">
        <v>1139.39424</v>
      </c>
      <c r="G86" s="248">
        <v>950</v>
      </c>
      <c r="H86" s="248">
        <v>978.5</v>
      </c>
      <c r="I86" s="248">
        <v>322</v>
      </c>
      <c r="J86" s="248">
        <v>378.0924</v>
      </c>
      <c r="K86" s="259">
        <v>0.6</v>
      </c>
      <c r="L86" s="260">
        <v>910.491984</v>
      </c>
      <c r="M86" s="268">
        <v>39</v>
      </c>
      <c r="N86" s="248">
        <v>1585</v>
      </c>
      <c r="O86" s="248">
        <v>19400.4</v>
      </c>
      <c r="P86" s="248">
        <v>75.66156</v>
      </c>
      <c r="Q86" s="272">
        <v>48</v>
      </c>
      <c r="R86" s="248">
        <v>960</v>
      </c>
      <c r="S86" s="248">
        <v>11923.2</v>
      </c>
      <c r="T86" s="248">
        <v>57.23136</v>
      </c>
      <c r="U86" s="248">
        <v>13.05</v>
      </c>
      <c r="V86" s="248">
        <v>1032</v>
      </c>
      <c r="W86" s="248">
        <v>1114.56</v>
      </c>
      <c r="X86" s="248">
        <v>15.66</v>
      </c>
      <c r="Y86" s="248">
        <v>516</v>
      </c>
      <c r="Z86" s="248">
        <v>557.28</v>
      </c>
      <c r="AA86" s="248">
        <v>58.29</v>
      </c>
      <c r="AB86" s="248">
        <v>35</v>
      </c>
      <c r="AC86" s="248">
        <v>37.8</v>
      </c>
      <c r="AD86" s="248">
        <v>30.57044976</v>
      </c>
      <c r="AE86" s="259">
        <v>0.6</v>
      </c>
      <c r="AF86" s="281">
        <v>98.078021856</v>
      </c>
      <c r="AG86" s="247">
        <v>89</v>
      </c>
      <c r="AH86" s="248">
        <v>89</v>
      </c>
      <c r="AI86" s="248">
        <v>1885</v>
      </c>
      <c r="AJ86" s="248">
        <v>16.7765</v>
      </c>
      <c r="AK86" s="259">
        <v>0.6</v>
      </c>
      <c r="AL86" s="260">
        <v>10.0659</v>
      </c>
      <c r="AM86" s="291">
        <v>12</v>
      </c>
      <c r="AN86" s="292">
        <v>0.8</v>
      </c>
      <c r="AO86" s="292">
        <v>2699.56</v>
      </c>
      <c r="AP86" s="292">
        <v>2.5915776</v>
      </c>
      <c r="AQ86" s="259">
        <v>0.6</v>
      </c>
      <c r="AR86" s="302">
        <v>1.55494656</v>
      </c>
      <c r="AS86" s="310"/>
      <c r="AT86" s="308"/>
      <c r="AU86" s="308"/>
      <c r="AV86" s="309"/>
      <c r="AW86" s="320"/>
      <c r="AX86" s="321"/>
      <c r="AY86" s="319"/>
      <c r="AZ86" s="319"/>
      <c r="BA86" s="309"/>
      <c r="BB86" s="319"/>
      <c r="BC86" s="314"/>
      <c r="BD86" s="319"/>
      <c r="BE86" s="308"/>
      <c r="BF86" s="309"/>
      <c r="BG86" s="319"/>
    </row>
    <row r="87" s="217" customFormat="true" ht="18" customHeight="true" spans="1:59">
      <c r="A87" s="245" t="s">
        <v>481</v>
      </c>
      <c r="B87" s="246">
        <v>3003.211869696</v>
      </c>
      <c r="C87" s="247">
        <v>270</v>
      </c>
      <c r="D87" s="248">
        <v>278.1</v>
      </c>
      <c r="E87" s="248">
        <v>690</v>
      </c>
      <c r="F87" s="248">
        <v>230.2668</v>
      </c>
      <c r="G87" s="248">
        <v>7255</v>
      </c>
      <c r="H87" s="248">
        <v>7472.65</v>
      </c>
      <c r="I87" s="248">
        <v>322</v>
      </c>
      <c r="J87" s="248">
        <v>2887.43196</v>
      </c>
      <c r="K87" s="259">
        <v>0.6</v>
      </c>
      <c r="L87" s="260">
        <v>1870.619256</v>
      </c>
      <c r="M87" s="268">
        <v>28</v>
      </c>
      <c r="N87" s="248">
        <v>1372</v>
      </c>
      <c r="O87" s="248">
        <v>16793.28</v>
      </c>
      <c r="P87" s="248">
        <v>47.021184</v>
      </c>
      <c r="Q87" s="272">
        <v>884</v>
      </c>
      <c r="R87" s="248">
        <v>960</v>
      </c>
      <c r="S87" s="248">
        <v>11923.2</v>
      </c>
      <c r="T87" s="248">
        <v>1054.01088</v>
      </c>
      <c r="U87" s="248">
        <v>136.8</v>
      </c>
      <c r="V87" s="248">
        <v>1032</v>
      </c>
      <c r="W87" s="248">
        <v>1114.56</v>
      </c>
      <c r="X87" s="248">
        <v>164.16</v>
      </c>
      <c r="Y87" s="248">
        <v>516</v>
      </c>
      <c r="Z87" s="248">
        <v>557.28</v>
      </c>
      <c r="AA87" s="248">
        <v>611.04</v>
      </c>
      <c r="AB87" s="248">
        <v>35</v>
      </c>
      <c r="AC87" s="248">
        <v>37.8</v>
      </c>
      <c r="AD87" s="248">
        <v>320.46264576</v>
      </c>
      <c r="AE87" s="259">
        <v>0.6</v>
      </c>
      <c r="AF87" s="281">
        <v>852.896825856</v>
      </c>
      <c r="AG87" s="247">
        <v>2454</v>
      </c>
      <c r="AH87" s="248">
        <v>2454</v>
      </c>
      <c r="AI87" s="248">
        <v>1885</v>
      </c>
      <c r="AJ87" s="248">
        <v>462.579</v>
      </c>
      <c r="AK87" s="259">
        <v>0.6</v>
      </c>
      <c r="AL87" s="260">
        <v>277.5474</v>
      </c>
      <c r="AM87" s="291">
        <v>18</v>
      </c>
      <c r="AN87" s="292">
        <v>1.2</v>
      </c>
      <c r="AO87" s="292">
        <v>2486.56</v>
      </c>
      <c r="AP87" s="292">
        <v>3.5806464</v>
      </c>
      <c r="AQ87" s="259">
        <v>0.6</v>
      </c>
      <c r="AR87" s="302">
        <v>2.14838784</v>
      </c>
      <c r="AS87" s="310"/>
      <c r="AT87" s="308"/>
      <c r="AU87" s="308"/>
      <c r="AV87" s="309"/>
      <c r="AW87" s="320"/>
      <c r="AX87" s="321"/>
      <c r="AY87" s="319"/>
      <c r="AZ87" s="319"/>
      <c r="BA87" s="309"/>
      <c r="BB87" s="319"/>
      <c r="BC87" s="314"/>
      <c r="BD87" s="319"/>
      <c r="BE87" s="308"/>
      <c r="BF87" s="309"/>
      <c r="BG87" s="319"/>
    </row>
    <row r="88" s="217" customFormat="true" ht="18" customHeight="true" spans="1:59">
      <c r="A88" s="245" t="s">
        <v>482</v>
      </c>
      <c r="B88" s="246">
        <v>2102.925385536</v>
      </c>
      <c r="C88" s="247">
        <v>288</v>
      </c>
      <c r="D88" s="248">
        <v>296.64</v>
      </c>
      <c r="E88" s="248">
        <v>690</v>
      </c>
      <c r="F88" s="248">
        <v>245.61792</v>
      </c>
      <c r="G88" s="248">
        <v>5587</v>
      </c>
      <c r="H88" s="248">
        <v>5754.61</v>
      </c>
      <c r="I88" s="248">
        <v>322</v>
      </c>
      <c r="J88" s="248">
        <v>2223.581304</v>
      </c>
      <c r="K88" s="259">
        <v>0.6</v>
      </c>
      <c r="L88" s="260">
        <v>1481.5195344</v>
      </c>
      <c r="M88" s="268">
        <v>15</v>
      </c>
      <c r="N88" s="248">
        <v>1372</v>
      </c>
      <c r="O88" s="248">
        <v>16793.28</v>
      </c>
      <c r="P88" s="248">
        <v>25.18992</v>
      </c>
      <c r="Q88" s="272">
        <v>632</v>
      </c>
      <c r="R88" s="248">
        <v>960</v>
      </c>
      <c r="S88" s="248">
        <v>11923.2</v>
      </c>
      <c r="T88" s="248">
        <v>753.54624</v>
      </c>
      <c r="U88" s="248">
        <v>97.05</v>
      </c>
      <c r="V88" s="248">
        <v>1032</v>
      </c>
      <c r="W88" s="248">
        <v>1114.56</v>
      </c>
      <c r="X88" s="248">
        <v>116.46</v>
      </c>
      <c r="Y88" s="248">
        <v>516</v>
      </c>
      <c r="Z88" s="248">
        <v>557.28</v>
      </c>
      <c r="AA88" s="248">
        <v>433.49</v>
      </c>
      <c r="AB88" s="248">
        <v>35</v>
      </c>
      <c r="AC88" s="248">
        <v>37.8</v>
      </c>
      <c r="AD88" s="248">
        <v>227.34575856</v>
      </c>
      <c r="AE88" s="259">
        <v>0.6</v>
      </c>
      <c r="AF88" s="281">
        <v>603.649151136</v>
      </c>
      <c r="AG88" s="247">
        <v>157</v>
      </c>
      <c r="AH88" s="248">
        <v>157</v>
      </c>
      <c r="AI88" s="248">
        <v>1885</v>
      </c>
      <c r="AJ88" s="248">
        <v>29.5945</v>
      </c>
      <c r="AK88" s="259">
        <v>0.6</v>
      </c>
      <c r="AL88" s="260">
        <v>17.7567</v>
      </c>
      <c r="AM88" s="291">
        <v>0</v>
      </c>
      <c r="AN88" s="292">
        <v>0</v>
      </c>
      <c r="AO88" s="292">
        <v>2486.56</v>
      </c>
      <c r="AP88" s="292">
        <v>0</v>
      </c>
      <c r="AQ88" s="259">
        <v>0.6</v>
      </c>
      <c r="AR88" s="302">
        <v>0</v>
      </c>
      <c r="AS88" s="310"/>
      <c r="AT88" s="308"/>
      <c r="AU88" s="308"/>
      <c r="AV88" s="309"/>
      <c r="AW88" s="320"/>
      <c r="AX88" s="321"/>
      <c r="AY88" s="319"/>
      <c r="AZ88" s="319"/>
      <c r="BA88" s="309"/>
      <c r="BB88" s="319"/>
      <c r="BC88" s="314"/>
      <c r="BD88" s="319"/>
      <c r="BE88" s="308"/>
      <c r="BF88" s="309"/>
      <c r="BG88" s="319"/>
    </row>
    <row r="89" s="217" customFormat="true" ht="18" customHeight="true" spans="1:59">
      <c r="A89" s="245" t="s">
        <v>483</v>
      </c>
      <c r="B89" s="246">
        <v>9460.759261152</v>
      </c>
      <c r="C89" s="247">
        <v>780</v>
      </c>
      <c r="D89" s="248">
        <v>803.4</v>
      </c>
      <c r="E89" s="248">
        <v>690</v>
      </c>
      <c r="F89" s="248">
        <v>665.2152</v>
      </c>
      <c r="G89" s="248">
        <v>18806</v>
      </c>
      <c r="H89" s="248">
        <v>19370.18</v>
      </c>
      <c r="I89" s="248">
        <v>322</v>
      </c>
      <c r="J89" s="248">
        <v>7484.637552</v>
      </c>
      <c r="K89" s="259">
        <v>0.6</v>
      </c>
      <c r="L89" s="260">
        <v>4889.9116512</v>
      </c>
      <c r="M89" s="268">
        <v>34</v>
      </c>
      <c r="N89" s="248">
        <v>1372</v>
      </c>
      <c r="O89" s="248">
        <v>16793.28</v>
      </c>
      <c r="P89" s="248">
        <v>57.097152</v>
      </c>
      <c r="Q89" s="272">
        <v>4365</v>
      </c>
      <c r="R89" s="248">
        <v>960</v>
      </c>
      <c r="S89" s="248">
        <v>11923.2</v>
      </c>
      <c r="T89" s="248">
        <v>5204.4768</v>
      </c>
      <c r="U89" s="248">
        <v>659.85</v>
      </c>
      <c r="V89" s="248">
        <v>1032</v>
      </c>
      <c r="W89" s="248">
        <v>1114.56</v>
      </c>
      <c r="X89" s="248">
        <v>791.82</v>
      </c>
      <c r="Y89" s="248">
        <v>516</v>
      </c>
      <c r="Z89" s="248">
        <v>557.28</v>
      </c>
      <c r="AA89" s="248">
        <v>2947.33</v>
      </c>
      <c r="AB89" s="248">
        <v>35</v>
      </c>
      <c r="AC89" s="248">
        <v>37.8</v>
      </c>
      <c r="AD89" s="248">
        <v>1545.74032752</v>
      </c>
      <c r="AE89" s="259">
        <v>0.6</v>
      </c>
      <c r="AF89" s="281">
        <v>4084.388567712</v>
      </c>
      <c r="AG89" s="247">
        <v>2562</v>
      </c>
      <c r="AH89" s="248">
        <v>2562</v>
      </c>
      <c r="AI89" s="248">
        <v>1885</v>
      </c>
      <c r="AJ89" s="248">
        <v>482.937</v>
      </c>
      <c r="AK89" s="259">
        <v>0.6</v>
      </c>
      <c r="AL89" s="260">
        <v>289.7622</v>
      </c>
      <c r="AM89" s="291">
        <v>1648</v>
      </c>
      <c r="AN89" s="292">
        <v>109.866666666667</v>
      </c>
      <c r="AO89" s="292">
        <v>2486.56</v>
      </c>
      <c r="AP89" s="292">
        <v>327.8280704</v>
      </c>
      <c r="AQ89" s="259">
        <v>0.6</v>
      </c>
      <c r="AR89" s="302">
        <v>196.69684224</v>
      </c>
      <c r="AS89" s="310"/>
      <c r="AT89" s="308"/>
      <c r="AU89" s="308"/>
      <c r="AV89" s="309"/>
      <c r="AW89" s="320"/>
      <c r="AX89" s="321"/>
      <c r="AY89" s="319"/>
      <c r="AZ89" s="319"/>
      <c r="BA89" s="309"/>
      <c r="BB89" s="319"/>
      <c r="BC89" s="314"/>
      <c r="BD89" s="319"/>
      <c r="BE89" s="308"/>
      <c r="BF89" s="309"/>
      <c r="BG89" s="319"/>
    </row>
    <row r="90" s="217" customFormat="true" ht="18" customHeight="true" spans="1:59">
      <c r="A90" s="245" t="s">
        <v>484</v>
      </c>
      <c r="B90" s="246">
        <v>12069.947183328</v>
      </c>
      <c r="C90" s="247">
        <v>2012</v>
      </c>
      <c r="D90" s="248">
        <v>2072.36</v>
      </c>
      <c r="E90" s="248">
        <v>690</v>
      </c>
      <c r="F90" s="248">
        <v>1715.91408</v>
      </c>
      <c r="G90" s="248">
        <v>32838</v>
      </c>
      <c r="H90" s="248">
        <v>33823.14</v>
      </c>
      <c r="I90" s="248">
        <v>322</v>
      </c>
      <c r="J90" s="248">
        <v>13069.261296</v>
      </c>
      <c r="K90" s="259">
        <v>0.6</v>
      </c>
      <c r="L90" s="260">
        <v>8871.1052256</v>
      </c>
      <c r="M90" s="268">
        <v>98</v>
      </c>
      <c r="N90" s="248">
        <v>1372</v>
      </c>
      <c r="O90" s="248">
        <v>16793.28</v>
      </c>
      <c r="P90" s="248">
        <v>164.574144</v>
      </c>
      <c r="Q90" s="272">
        <v>2163</v>
      </c>
      <c r="R90" s="248">
        <v>960</v>
      </c>
      <c r="S90" s="248">
        <v>11923.2</v>
      </c>
      <c r="T90" s="248">
        <v>2578.98816</v>
      </c>
      <c r="U90" s="248">
        <v>339.15</v>
      </c>
      <c r="V90" s="248">
        <v>1032</v>
      </c>
      <c r="W90" s="248">
        <v>1114.56</v>
      </c>
      <c r="X90" s="248">
        <v>406.98</v>
      </c>
      <c r="Y90" s="248">
        <v>516</v>
      </c>
      <c r="Z90" s="248">
        <v>557.28</v>
      </c>
      <c r="AA90" s="248">
        <v>1514.87</v>
      </c>
      <c r="AB90" s="248">
        <v>35</v>
      </c>
      <c r="AC90" s="248">
        <v>37.8</v>
      </c>
      <c r="AD90" s="248">
        <v>794.48030928</v>
      </c>
      <c r="AE90" s="259">
        <v>0.6</v>
      </c>
      <c r="AF90" s="281">
        <v>2122.825567968</v>
      </c>
      <c r="AG90" s="247">
        <v>9116</v>
      </c>
      <c r="AH90" s="248">
        <v>9116</v>
      </c>
      <c r="AI90" s="248">
        <v>1885</v>
      </c>
      <c r="AJ90" s="248">
        <v>1718.366</v>
      </c>
      <c r="AK90" s="259">
        <v>0.6</v>
      </c>
      <c r="AL90" s="260">
        <v>1031.0196</v>
      </c>
      <c r="AM90" s="291">
        <v>377</v>
      </c>
      <c r="AN90" s="292">
        <v>25.1333333333333</v>
      </c>
      <c r="AO90" s="292">
        <v>2486.56</v>
      </c>
      <c r="AP90" s="292">
        <v>74.9946496</v>
      </c>
      <c r="AQ90" s="259">
        <v>0.6</v>
      </c>
      <c r="AR90" s="302">
        <v>44.99678976</v>
      </c>
      <c r="AS90" s="310"/>
      <c r="AT90" s="308"/>
      <c r="AU90" s="308"/>
      <c r="AV90" s="309"/>
      <c r="AW90" s="320"/>
      <c r="AX90" s="321"/>
      <c r="AY90" s="319"/>
      <c r="AZ90" s="319"/>
      <c r="BA90" s="309"/>
      <c r="BB90" s="319"/>
      <c r="BC90" s="314"/>
      <c r="BD90" s="319"/>
      <c r="BE90" s="308"/>
      <c r="BF90" s="309"/>
      <c r="BG90" s="319"/>
    </row>
    <row r="91" s="217" customFormat="true" ht="18" customHeight="true" spans="1:59">
      <c r="A91" s="245" t="s">
        <v>485</v>
      </c>
      <c r="B91" s="246">
        <v>18184.287218112</v>
      </c>
      <c r="C91" s="247">
        <v>3123</v>
      </c>
      <c r="D91" s="248">
        <v>3216.69</v>
      </c>
      <c r="E91" s="248">
        <v>690</v>
      </c>
      <c r="F91" s="248">
        <v>2663.41932</v>
      </c>
      <c r="G91" s="248">
        <v>35080</v>
      </c>
      <c r="H91" s="248">
        <v>36132.4</v>
      </c>
      <c r="I91" s="248">
        <v>322</v>
      </c>
      <c r="J91" s="248">
        <v>13961.55936</v>
      </c>
      <c r="K91" s="259">
        <v>0.6</v>
      </c>
      <c r="L91" s="260">
        <v>9974.987208</v>
      </c>
      <c r="M91" s="268">
        <v>266</v>
      </c>
      <c r="N91" s="248">
        <v>1372</v>
      </c>
      <c r="O91" s="248">
        <v>16793.28</v>
      </c>
      <c r="P91" s="248">
        <v>446.701248</v>
      </c>
      <c r="Q91" s="272">
        <v>6723</v>
      </c>
      <c r="R91" s="248">
        <v>960</v>
      </c>
      <c r="S91" s="248">
        <v>11923.2</v>
      </c>
      <c r="T91" s="248">
        <v>8015.96736</v>
      </c>
      <c r="U91" s="248">
        <v>1048.35</v>
      </c>
      <c r="V91" s="248">
        <v>1032</v>
      </c>
      <c r="W91" s="248">
        <v>1114.56</v>
      </c>
      <c r="X91" s="248">
        <v>1258.02</v>
      </c>
      <c r="Y91" s="248">
        <v>516</v>
      </c>
      <c r="Z91" s="248">
        <v>557.28</v>
      </c>
      <c r="AA91" s="248">
        <v>4682.63</v>
      </c>
      <c r="AB91" s="248">
        <v>35</v>
      </c>
      <c r="AC91" s="248">
        <v>37.8</v>
      </c>
      <c r="AD91" s="248">
        <v>2455.82613072</v>
      </c>
      <c r="AE91" s="259">
        <v>0.6</v>
      </c>
      <c r="AF91" s="281">
        <v>6551.096843232</v>
      </c>
      <c r="AG91" s="247">
        <v>915</v>
      </c>
      <c r="AH91" s="248">
        <v>915</v>
      </c>
      <c r="AI91" s="248">
        <v>1885</v>
      </c>
      <c r="AJ91" s="248">
        <v>172.4775</v>
      </c>
      <c r="AK91" s="259">
        <v>0.6</v>
      </c>
      <c r="AL91" s="260">
        <v>103.4865</v>
      </c>
      <c r="AM91" s="291">
        <v>13026</v>
      </c>
      <c r="AN91" s="292">
        <v>868.4</v>
      </c>
      <c r="AO91" s="292">
        <v>2486.56</v>
      </c>
      <c r="AP91" s="292">
        <v>2591.1944448</v>
      </c>
      <c r="AQ91" s="259">
        <v>0.6</v>
      </c>
      <c r="AR91" s="302">
        <v>1554.71666688</v>
      </c>
      <c r="AS91" s="310"/>
      <c r="AT91" s="308"/>
      <c r="AU91" s="308"/>
      <c r="AV91" s="309"/>
      <c r="AW91" s="320"/>
      <c r="AX91" s="321"/>
      <c r="AY91" s="319"/>
      <c r="AZ91" s="319"/>
      <c r="BA91" s="309"/>
      <c r="BB91" s="319"/>
      <c r="BC91" s="314"/>
      <c r="BD91" s="319"/>
      <c r="BE91" s="308"/>
      <c r="BF91" s="309"/>
      <c r="BG91" s="319"/>
    </row>
    <row r="92" s="217" customFormat="true" ht="18" customHeight="true" spans="1:59">
      <c r="A92" s="245" t="s">
        <v>486</v>
      </c>
      <c r="B92" s="246">
        <v>20165.443133856</v>
      </c>
      <c r="C92" s="247">
        <v>2567</v>
      </c>
      <c r="D92" s="248">
        <v>2644.01</v>
      </c>
      <c r="E92" s="248">
        <v>690</v>
      </c>
      <c r="F92" s="248">
        <v>2189.24028</v>
      </c>
      <c r="G92" s="248">
        <v>43210</v>
      </c>
      <c r="H92" s="248">
        <v>44506.3</v>
      </c>
      <c r="I92" s="248">
        <v>322</v>
      </c>
      <c r="J92" s="248">
        <v>17197.23432</v>
      </c>
      <c r="K92" s="259">
        <v>0.6</v>
      </c>
      <c r="L92" s="260">
        <v>11631.88476</v>
      </c>
      <c r="M92" s="268">
        <v>168</v>
      </c>
      <c r="N92" s="248">
        <v>1372</v>
      </c>
      <c r="O92" s="248">
        <v>16793.28</v>
      </c>
      <c r="P92" s="248">
        <v>282.127104</v>
      </c>
      <c r="Q92" s="272">
        <v>5869</v>
      </c>
      <c r="R92" s="248">
        <v>960</v>
      </c>
      <c r="S92" s="248">
        <v>11923.2</v>
      </c>
      <c r="T92" s="248">
        <v>6997.72608</v>
      </c>
      <c r="U92" s="248">
        <v>905.55</v>
      </c>
      <c r="V92" s="248">
        <v>1032</v>
      </c>
      <c r="W92" s="248">
        <v>1114.56</v>
      </c>
      <c r="X92" s="248">
        <v>1086.66</v>
      </c>
      <c r="Y92" s="248">
        <v>516</v>
      </c>
      <c r="Z92" s="248">
        <v>557.28</v>
      </c>
      <c r="AA92" s="248">
        <v>4044.79</v>
      </c>
      <c r="AB92" s="248">
        <v>35</v>
      </c>
      <c r="AC92" s="248">
        <v>37.8</v>
      </c>
      <c r="AD92" s="248">
        <v>2121.30810576</v>
      </c>
      <c r="AE92" s="259">
        <v>0.6</v>
      </c>
      <c r="AF92" s="281">
        <v>5640.696773856</v>
      </c>
      <c r="AG92" s="247">
        <v>16344</v>
      </c>
      <c r="AH92" s="248">
        <v>16344</v>
      </c>
      <c r="AI92" s="248">
        <v>1885</v>
      </c>
      <c r="AJ92" s="248">
        <v>3080.844</v>
      </c>
      <c r="AK92" s="259">
        <v>0.6</v>
      </c>
      <c r="AL92" s="260">
        <v>1848.5064</v>
      </c>
      <c r="AM92" s="291">
        <v>8750</v>
      </c>
      <c r="AN92" s="292">
        <v>583.333333333333</v>
      </c>
      <c r="AO92" s="292">
        <v>2486.56</v>
      </c>
      <c r="AP92" s="292">
        <v>1740.592</v>
      </c>
      <c r="AQ92" s="259">
        <v>0.6</v>
      </c>
      <c r="AR92" s="302">
        <v>1044.3552</v>
      </c>
      <c r="AS92" s="310"/>
      <c r="AT92" s="308"/>
      <c r="AU92" s="308"/>
      <c r="AV92" s="309"/>
      <c r="AW92" s="320"/>
      <c r="AX92" s="321"/>
      <c r="AY92" s="319"/>
      <c r="AZ92" s="319"/>
      <c r="BA92" s="309"/>
      <c r="BB92" s="319"/>
      <c r="BC92" s="314"/>
      <c r="BD92" s="319"/>
      <c r="BE92" s="308"/>
      <c r="BF92" s="309"/>
      <c r="BG92" s="319"/>
    </row>
    <row r="93" s="217" customFormat="true" ht="18" customHeight="true" spans="1:59">
      <c r="A93" s="245" t="s">
        <v>487</v>
      </c>
      <c r="B93" s="246">
        <v>8108.050217664</v>
      </c>
      <c r="C93" s="247">
        <v>1706</v>
      </c>
      <c r="D93" s="248">
        <v>1757.18</v>
      </c>
      <c r="E93" s="248">
        <v>690</v>
      </c>
      <c r="F93" s="248">
        <v>1454.94504</v>
      </c>
      <c r="G93" s="248">
        <v>18887</v>
      </c>
      <c r="H93" s="248">
        <v>19453.61</v>
      </c>
      <c r="I93" s="248">
        <v>322</v>
      </c>
      <c r="J93" s="248">
        <v>7516.874904</v>
      </c>
      <c r="K93" s="259">
        <v>0.6</v>
      </c>
      <c r="L93" s="260">
        <v>5383.0919664</v>
      </c>
      <c r="M93" s="268">
        <v>127</v>
      </c>
      <c r="N93" s="248">
        <v>1372</v>
      </c>
      <c r="O93" s="248">
        <v>16793.28</v>
      </c>
      <c r="P93" s="248">
        <v>213.274656</v>
      </c>
      <c r="Q93" s="272">
        <v>2381</v>
      </c>
      <c r="R93" s="248">
        <v>960</v>
      </c>
      <c r="S93" s="248">
        <v>11923.2</v>
      </c>
      <c r="T93" s="248">
        <v>2838.91392</v>
      </c>
      <c r="U93" s="248">
        <v>376.2</v>
      </c>
      <c r="V93" s="248">
        <v>1032</v>
      </c>
      <c r="W93" s="248">
        <v>1114.56</v>
      </c>
      <c r="X93" s="248">
        <v>451.44</v>
      </c>
      <c r="Y93" s="248">
        <v>516</v>
      </c>
      <c r="Z93" s="248">
        <v>557.28</v>
      </c>
      <c r="AA93" s="248">
        <v>1680.36</v>
      </c>
      <c r="AB93" s="248">
        <v>35</v>
      </c>
      <c r="AC93" s="248">
        <v>37.8</v>
      </c>
      <c r="AD93" s="248">
        <v>881.27227584</v>
      </c>
      <c r="AE93" s="259">
        <v>0.6</v>
      </c>
      <c r="AF93" s="281">
        <v>2360.076511104</v>
      </c>
      <c r="AG93" s="247">
        <v>2612</v>
      </c>
      <c r="AH93" s="248">
        <v>2612</v>
      </c>
      <c r="AI93" s="248">
        <v>1885</v>
      </c>
      <c r="AJ93" s="248">
        <v>492.362</v>
      </c>
      <c r="AK93" s="259">
        <v>0.6</v>
      </c>
      <c r="AL93" s="260">
        <v>295.4172</v>
      </c>
      <c r="AM93" s="291">
        <v>582</v>
      </c>
      <c r="AN93" s="292">
        <v>38.8</v>
      </c>
      <c r="AO93" s="292">
        <v>2486.56</v>
      </c>
      <c r="AP93" s="292">
        <v>115.7742336</v>
      </c>
      <c r="AQ93" s="259">
        <v>0.6</v>
      </c>
      <c r="AR93" s="302">
        <v>69.46454016</v>
      </c>
      <c r="AS93" s="310"/>
      <c r="AT93" s="308"/>
      <c r="AU93" s="308"/>
      <c r="AV93" s="309"/>
      <c r="AW93" s="320"/>
      <c r="AX93" s="321"/>
      <c r="AY93" s="319"/>
      <c r="AZ93" s="319"/>
      <c r="BA93" s="309"/>
      <c r="BB93" s="319"/>
      <c r="BC93" s="314"/>
      <c r="BD93" s="319"/>
      <c r="BE93" s="308"/>
      <c r="BF93" s="309"/>
      <c r="BG93" s="319"/>
    </row>
    <row r="94" s="217" customFormat="true" ht="18" customHeight="true" spans="1:59">
      <c r="A94" s="245" t="s">
        <v>488</v>
      </c>
      <c r="B94" s="246">
        <v>2468.861431488</v>
      </c>
      <c r="C94" s="247">
        <v>443</v>
      </c>
      <c r="D94" s="248">
        <v>456.29</v>
      </c>
      <c r="E94" s="248">
        <v>690</v>
      </c>
      <c r="F94" s="248">
        <v>377.80812</v>
      </c>
      <c r="G94" s="248">
        <v>5693</v>
      </c>
      <c r="H94" s="248">
        <v>5863.79</v>
      </c>
      <c r="I94" s="248">
        <v>322</v>
      </c>
      <c r="J94" s="248">
        <v>2265.768456</v>
      </c>
      <c r="K94" s="259">
        <v>0.6</v>
      </c>
      <c r="L94" s="260">
        <v>1586.1459456</v>
      </c>
      <c r="M94" s="268">
        <v>16</v>
      </c>
      <c r="N94" s="248">
        <v>1372</v>
      </c>
      <c r="O94" s="248">
        <v>16793.28</v>
      </c>
      <c r="P94" s="248">
        <v>26.869248</v>
      </c>
      <c r="Q94" s="272">
        <v>910</v>
      </c>
      <c r="R94" s="248">
        <v>960</v>
      </c>
      <c r="S94" s="248">
        <v>11923.2</v>
      </c>
      <c r="T94" s="248">
        <v>1085.0112</v>
      </c>
      <c r="U94" s="248">
        <v>138.9</v>
      </c>
      <c r="V94" s="248">
        <v>1032</v>
      </c>
      <c r="W94" s="248">
        <v>1114.56</v>
      </c>
      <c r="X94" s="248">
        <v>166.68</v>
      </c>
      <c r="Y94" s="248">
        <v>516</v>
      </c>
      <c r="Z94" s="248">
        <v>557.28</v>
      </c>
      <c r="AA94" s="248">
        <v>620.42</v>
      </c>
      <c r="AB94" s="248">
        <v>35</v>
      </c>
      <c r="AC94" s="248">
        <v>37.8</v>
      </c>
      <c r="AD94" s="248">
        <v>325.38202848</v>
      </c>
      <c r="AE94" s="259">
        <v>0.6</v>
      </c>
      <c r="AF94" s="281">
        <v>862.357485888</v>
      </c>
      <c r="AG94" s="247">
        <v>180</v>
      </c>
      <c r="AH94" s="248">
        <v>180</v>
      </c>
      <c r="AI94" s="248">
        <v>1885</v>
      </c>
      <c r="AJ94" s="248">
        <v>33.93</v>
      </c>
      <c r="AK94" s="259">
        <v>0.6</v>
      </c>
      <c r="AL94" s="260">
        <v>20.358</v>
      </c>
      <c r="AM94" s="291">
        <v>0</v>
      </c>
      <c r="AN94" s="292">
        <v>0</v>
      </c>
      <c r="AO94" s="292">
        <v>2486.56</v>
      </c>
      <c r="AP94" s="292">
        <v>0</v>
      </c>
      <c r="AQ94" s="259">
        <v>0.6</v>
      </c>
      <c r="AR94" s="302">
        <v>0</v>
      </c>
      <c r="AS94" s="310"/>
      <c r="AT94" s="308"/>
      <c r="AU94" s="308"/>
      <c r="AV94" s="309"/>
      <c r="AW94" s="320"/>
      <c r="AX94" s="321"/>
      <c r="AY94" s="319"/>
      <c r="AZ94" s="319"/>
      <c r="BA94" s="309"/>
      <c r="BB94" s="319"/>
      <c r="BC94" s="314"/>
      <c r="BD94" s="319"/>
      <c r="BE94" s="308"/>
      <c r="BF94" s="309"/>
      <c r="BG94" s="319"/>
    </row>
    <row r="95" s="217" customFormat="true" ht="18" customHeight="true" spans="1:59">
      <c r="A95" s="241" t="s">
        <v>489</v>
      </c>
      <c r="B95" s="249"/>
      <c r="C95" s="250"/>
      <c r="D95" s="251"/>
      <c r="E95" s="251"/>
      <c r="F95" s="251"/>
      <c r="G95" s="251"/>
      <c r="H95" s="251"/>
      <c r="I95" s="251"/>
      <c r="J95" s="251"/>
      <c r="K95" s="251"/>
      <c r="L95" s="261"/>
      <c r="M95" s="269"/>
      <c r="N95" s="251"/>
      <c r="O95" s="251"/>
      <c r="P95" s="251"/>
      <c r="Q95" s="251"/>
      <c r="R95" s="251"/>
      <c r="S95" s="251"/>
      <c r="T95" s="251"/>
      <c r="U95" s="274"/>
      <c r="V95" s="274"/>
      <c r="W95" s="274"/>
      <c r="X95" s="274"/>
      <c r="Y95" s="274"/>
      <c r="Z95" s="274"/>
      <c r="AA95" s="274"/>
      <c r="AB95" s="274"/>
      <c r="AC95" s="274"/>
      <c r="AD95" s="274"/>
      <c r="AE95" s="282"/>
      <c r="AF95" s="283"/>
      <c r="AG95" s="247"/>
      <c r="AH95" s="251"/>
      <c r="AI95" s="251"/>
      <c r="AJ95" s="274"/>
      <c r="AK95" s="282"/>
      <c r="AL95" s="293"/>
      <c r="AM95" s="291"/>
      <c r="AN95" s="294"/>
      <c r="AO95" s="300"/>
      <c r="AP95" s="294"/>
      <c r="AQ95" s="282"/>
      <c r="AR95" s="303"/>
      <c r="AS95" s="311">
        <v>532</v>
      </c>
      <c r="AT95" s="312">
        <v>2087.595</v>
      </c>
      <c r="AU95" s="312">
        <v>1332.720648</v>
      </c>
      <c r="AV95" s="313">
        <v>0.6</v>
      </c>
      <c r="AW95" s="322">
        <v>799.6323888</v>
      </c>
      <c r="AX95" s="323">
        <v>701</v>
      </c>
      <c r="AY95" s="324">
        <v>1406.565</v>
      </c>
      <c r="AZ95" s="324">
        <v>1183.202478</v>
      </c>
      <c r="BA95" s="313">
        <v>0.6</v>
      </c>
      <c r="BB95" s="324">
        <v>709.9214868</v>
      </c>
      <c r="BC95" s="311">
        <v>4568</v>
      </c>
      <c r="BD95" s="324">
        <v>1406.565</v>
      </c>
      <c r="BE95" s="312">
        <v>7710.226704</v>
      </c>
      <c r="BF95" s="313">
        <v>0.6</v>
      </c>
      <c r="BG95" s="324">
        <v>4626.1360224</v>
      </c>
    </row>
    <row r="96" s="217" customFormat="true" ht="18" customHeight="true" spans="1:59">
      <c r="A96" s="245" t="s">
        <v>490</v>
      </c>
      <c r="B96" s="246">
        <v>464.557056</v>
      </c>
      <c r="C96" s="247">
        <v>0</v>
      </c>
      <c r="D96" s="248">
        <v>0</v>
      </c>
      <c r="E96" s="248">
        <v>690</v>
      </c>
      <c r="F96" s="248">
        <v>0</v>
      </c>
      <c r="G96" s="248">
        <v>0</v>
      </c>
      <c r="H96" s="248">
        <v>0</v>
      </c>
      <c r="I96" s="248">
        <v>322</v>
      </c>
      <c r="J96" s="248">
        <v>0</v>
      </c>
      <c r="K96" s="259">
        <v>0.6</v>
      </c>
      <c r="L96" s="260">
        <v>0</v>
      </c>
      <c r="M96" s="268">
        <v>0</v>
      </c>
      <c r="N96" s="248">
        <v>1436</v>
      </c>
      <c r="O96" s="248">
        <v>17576.64</v>
      </c>
      <c r="P96" s="248">
        <v>0</v>
      </c>
      <c r="Q96" s="272">
        <v>0</v>
      </c>
      <c r="R96" s="248">
        <v>960</v>
      </c>
      <c r="S96" s="248">
        <v>11923.2</v>
      </c>
      <c r="T96" s="248">
        <v>0</v>
      </c>
      <c r="U96" s="248">
        <v>0</v>
      </c>
      <c r="V96" s="248">
        <v>980</v>
      </c>
      <c r="W96" s="248">
        <v>1058.4</v>
      </c>
      <c r="X96" s="248">
        <v>0</v>
      </c>
      <c r="Y96" s="248">
        <v>490</v>
      </c>
      <c r="Z96" s="248">
        <v>529.2</v>
      </c>
      <c r="AA96" s="248">
        <v>0</v>
      </c>
      <c r="AB96" s="248">
        <v>35</v>
      </c>
      <c r="AC96" s="248">
        <v>37.8</v>
      </c>
      <c r="AD96" s="248">
        <v>0</v>
      </c>
      <c r="AE96" s="259">
        <v>0.6</v>
      </c>
      <c r="AF96" s="281">
        <v>0</v>
      </c>
      <c r="AG96" s="247">
        <v>0</v>
      </c>
      <c r="AH96" s="248">
        <v>0</v>
      </c>
      <c r="AI96" s="248">
        <v>1885</v>
      </c>
      <c r="AJ96" s="248">
        <v>0</v>
      </c>
      <c r="AK96" s="259">
        <v>0.6</v>
      </c>
      <c r="AL96" s="260">
        <v>0</v>
      </c>
      <c r="AM96" s="291">
        <v>3880</v>
      </c>
      <c r="AN96" s="292">
        <v>258.666666666667</v>
      </c>
      <c r="AO96" s="292">
        <v>2494.4</v>
      </c>
      <c r="AP96" s="292">
        <v>774.26176</v>
      </c>
      <c r="AQ96" s="259">
        <v>0.6</v>
      </c>
      <c r="AR96" s="302">
        <v>464.557056</v>
      </c>
      <c r="AS96" s="310"/>
      <c r="AT96" s="308"/>
      <c r="AU96" s="308"/>
      <c r="AV96" s="309"/>
      <c r="AW96" s="320"/>
      <c r="AX96" s="321"/>
      <c r="AY96" s="319"/>
      <c r="AZ96" s="319"/>
      <c r="BA96" s="309"/>
      <c r="BB96" s="319"/>
      <c r="BC96" s="310"/>
      <c r="BD96" s="319"/>
      <c r="BE96" s="308"/>
      <c r="BF96" s="309"/>
      <c r="BG96" s="319"/>
    </row>
    <row r="97" s="217" customFormat="true" ht="18" customHeight="true" spans="1:59">
      <c r="A97" s="245" t="s">
        <v>491</v>
      </c>
      <c r="B97" s="246">
        <v>6784.65528672</v>
      </c>
      <c r="C97" s="247">
        <v>3712</v>
      </c>
      <c r="D97" s="248">
        <v>3823.36</v>
      </c>
      <c r="E97" s="248">
        <v>690</v>
      </c>
      <c r="F97" s="248">
        <v>3165.74208</v>
      </c>
      <c r="G97" s="248">
        <v>12819</v>
      </c>
      <c r="H97" s="248">
        <v>13203.57</v>
      </c>
      <c r="I97" s="248">
        <v>322</v>
      </c>
      <c r="J97" s="248">
        <v>5101.859448</v>
      </c>
      <c r="K97" s="259">
        <v>0.6</v>
      </c>
      <c r="L97" s="260">
        <v>4960.5609168</v>
      </c>
      <c r="M97" s="268">
        <v>229</v>
      </c>
      <c r="N97" s="248">
        <v>1436</v>
      </c>
      <c r="O97" s="248">
        <v>17576.64</v>
      </c>
      <c r="P97" s="248">
        <v>402.505056</v>
      </c>
      <c r="Q97" s="272">
        <v>1674</v>
      </c>
      <c r="R97" s="248">
        <v>960</v>
      </c>
      <c r="S97" s="248">
        <v>11923.2</v>
      </c>
      <c r="T97" s="248">
        <v>1995.94368</v>
      </c>
      <c r="U97" s="248">
        <v>285.45</v>
      </c>
      <c r="V97" s="248">
        <v>980</v>
      </c>
      <c r="W97" s="248">
        <v>1058.4</v>
      </c>
      <c r="X97" s="248">
        <v>342.54</v>
      </c>
      <c r="Y97" s="248">
        <v>490</v>
      </c>
      <c r="Z97" s="248">
        <v>529.2</v>
      </c>
      <c r="AA97" s="248">
        <v>1275.01</v>
      </c>
      <c r="AB97" s="248">
        <v>35</v>
      </c>
      <c r="AC97" s="248">
        <v>37.8</v>
      </c>
      <c r="AD97" s="248">
        <v>637.9053912</v>
      </c>
      <c r="AE97" s="259">
        <v>0.6</v>
      </c>
      <c r="AF97" s="281">
        <v>1821.81247632</v>
      </c>
      <c r="AG97" s="247">
        <v>17</v>
      </c>
      <c r="AH97" s="248">
        <v>17</v>
      </c>
      <c r="AI97" s="248">
        <v>1885</v>
      </c>
      <c r="AJ97" s="248">
        <v>3.2045</v>
      </c>
      <c r="AK97" s="259">
        <v>0.6</v>
      </c>
      <c r="AL97" s="260">
        <v>1.9227</v>
      </c>
      <c r="AM97" s="291">
        <v>3</v>
      </c>
      <c r="AN97" s="292">
        <v>0.2</v>
      </c>
      <c r="AO97" s="292">
        <v>2494.4</v>
      </c>
      <c r="AP97" s="292">
        <v>0.598656</v>
      </c>
      <c r="AQ97" s="259">
        <v>0.6</v>
      </c>
      <c r="AR97" s="302">
        <v>0.3591936</v>
      </c>
      <c r="AS97" s="310"/>
      <c r="AT97" s="308"/>
      <c r="AU97" s="308"/>
      <c r="AV97" s="309"/>
      <c r="AW97" s="320"/>
      <c r="AX97" s="321"/>
      <c r="AY97" s="319"/>
      <c r="AZ97" s="319"/>
      <c r="BA97" s="309"/>
      <c r="BB97" s="319"/>
      <c r="BC97" s="314"/>
      <c r="BD97" s="319"/>
      <c r="BE97" s="308"/>
      <c r="BF97" s="309"/>
      <c r="BG97" s="319"/>
    </row>
    <row r="98" s="217" customFormat="true" ht="18" customHeight="true" spans="1:59">
      <c r="A98" s="245" t="s">
        <v>492</v>
      </c>
      <c r="B98" s="246">
        <v>10805.31260304</v>
      </c>
      <c r="C98" s="247">
        <v>1893</v>
      </c>
      <c r="D98" s="248">
        <v>1949.79</v>
      </c>
      <c r="E98" s="248">
        <v>690</v>
      </c>
      <c r="F98" s="248">
        <v>1614.42612</v>
      </c>
      <c r="G98" s="248">
        <v>19677</v>
      </c>
      <c r="H98" s="248">
        <v>20267.31</v>
      </c>
      <c r="I98" s="248">
        <v>322</v>
      </c>
      <c r="J98" s="248">
        <v>7831.288584</v>
      </c>
      <c r="K98" s="259">
        <v>0.6</v>
      </c>
      <c r="L98" s="260">
        <v>5667.4288224</v>
      </c>
      <c r="M98" s="268">
        <v>214</v>
      </c>
      <c r="N98" s="248">
        <v>1372</v>
      </c>
      <c r="O98" s="248">
        <v>16793.28</v>
      </c>
      <c r="P98" s="248">
        <v>359.376192</v>
      </c>
      <c r="Q98" s="272">
        <v>4717</v>
      </c>
      <c r="R98" s="248">
        <v>960</v>
      </c>
      <c r="S98" s="248">
        <v>11923.2</v>
      </c>
      <c r="T98" s="248">
        <v>5624.17344</v>
      </c>
      <c r="U98" s="248">
        <v>739.65</v>
      </c>
      <c r="V98" s="248">
        <v>980</v>
      </c>
      <c r="W98" s="248">
        <v>1058.4</v>
      </c>
      <c r="X98" s="248">
        <v>887.58</v>
      </c>
      <c r="Y98" s="248">
        <v>490</v>
      </c>
      <c r="Z98" s="248">
        <v>529.2</v>
      </c>
      <c r="AA98" s="248">
        <v>3303.77</v>
      </c>
      <c r="AB98" s="248">
        <v>35</v>
      </c>
      <c r="AC98" s="248">
        <v>37.8</v>
      </c>
      <c r="AD98" s="248">
        <v>1652.9224824</v>
      </c>
      <c r="AE98" s="259">
        <v>0.6</v>
      </c>
      <c r="AF98" s="281">
        <v>4581.88326864</v>
      </c>
      <c r="AG98" s="247">
        <v>32</v>
      </c>
      <c r="AH98" s="248">
        <v>32</v>
      </c>
      <c r="AI98" s="248">
        <v>1885</v>
      </c>
      <c r="AJ98" s="248">
        <v>6.032</v>
      </c>
      <c r="AK98" s="259">
        <v>0.6</v>
      </c>
      <c r="AL98" s="260">
        <v>3.6192</v>
      </c>
      <c r="AM98" s="291">
        <v>4735</v>
      </c>
      <c r="AN98" s="292">
        <v>315.666666666667</v>
      </c>
      <c r="AO98" s="292">
        <v>2430.4</v>
      </c>
      <c r="AP98" s="292">
        <v>920.63552</v>
      </c>
      <c r="AQ98" s="259">
        <v>0.6</v>
      </c>
      <c r="AR98" s="302">
        <v>552.381312</v>
      </c>
      <c r="AS98" s="310"/>
      <c r="AT98" s="308"/>
      <c r="AU98" s="308"/>
      <c r="AV98" s="309"/>
      <c r="AW98" s="320"/>
      <c r="AX98" s="321"/>
      <c r="AY98" s="319"/>
      <c r="AZ98" s="319"/>
      <c r="BA98" s="309"/>
      <c r="BB98" s="319"/>
      <c r="BC98" s="314"/>
      <c r="BD98" s="319"/>
      <c r="BE98" s="308"/>
      <c r="BF98" s="309"/>
      <c r="BG98" s="319"/>
    </row>
    <row r="99" s="217" customFormat="true" ht="18" customHeight="true" spans="1:59">
      <c r="A99" s="245" t="s">
        <v>493</v>
      </c>
      <c r="B99" s="246">
        <v>13243.32372288</v>
      </c>
      <c r="C99" s="247">
        <v>1645</v>
      </c>
      <c r="D99" s="248">
        <v>1694.35</v>
      </c>
      <c r="E99" s="248">
        <v>690</v>
      </c>
      <c r="F99" s="248">
        <v>1402.9218</v>
      </c>
      <c r="G99" s="248">
        <v>26318</v>
      </c>
      <c r="H99" s="248">
        <v>27107.54</v>
      </c>
      <c r="I99" s="248">
        <v>322</v>
      </c>
      <c r="J99" s="248">
        <v>10474.353456</v>
      </c>
      <c r="K99" s="259">
        <v>0.6</v>
      </c>
      <c r="L99" s="260">
        <v>7126.3651536</v>
      </c>
      <c r="M99" s="268">
        <v>58</v>
      </c>
      <c r="N99" s="248">
        <v>1372</v>
      </c>
      <c r="O99" s="248">
        <v>16793.28</v>
      </c>
      <c r="P99" s="248">
        <v>97.401024</v>
      </c>
      <c r="Q99" s="272">
        <v>5254</v>
      </c>
      <c r="R99" s="248">
        <v>960</v>
      </c>
      <c r="S99" s="248">
        <v>11923.2</v>
      </c>
      <c r="T99" s="248">
        <v>6264.44928</v>
      </c>
      <c r="U99" s="248">
        <v>796.8</v>
      </c>
      <c r="V99" s="248">
        <v>980</v>
      </c>
      <c r="W99" s="248">
        <v>1058.4</v>
      </c>
      <c r="X99" s="248">
        <v>956.16</v>
      </c>
      <c r="Y99" s="248">
        <v>490</v>
      </c>
      <c r="Z99" s="248">
        <v>529.2</v>
      </c>
      <c r="AA99" s="248">
        <v>3559.04</v>
      </c>
      <c r="AB99" s="248">
        <v>35</v>
      </c>
      <c r="AC99" s="248">
        <v>37.8</v>
      </c>
      <c r="AD99" s="248">
        <v>1780.6376448</v>
      </c>
      <c r="AE99" s="259">
        <v>0.6</v>
      </c>
      <c r="AF99" s="281">
        <v>4885.49276928</v>
      </c>
      <c r="AG99" s="247">
        <v>1734</v>
      </c>
      <c r="AH99" s="248">
        <v>1734</v>
      </c>
      <c r="AI99" s="248">
        <v>1885</v>
      </c>
      <c r="AJ99" s="248">
        <v>326.859</v>
      </c>
      <c r="AK99" s="259">
        <v>0.6</v>
      </c>
      <c r="AL99" s="260">
        <v>196.1154</v>
      </c>
      <c r="AM99" s="291">
        <v>8875</v>
      </c>
      <c r="AN99" s="292">
        <v>591.666666666667</v>
      </c>
      <c r="AO99" s="292">
        <v>2430.4</v>
      </c>
      <c r="AP99" s="292">
        <v>1725.584</v>
      </c>
      <c r="AQ99" s="259">
        <v>0.6</v>
      </c>
      <c r="AR99" s="302">
        <v>1035.3504</v>
      </c>
      <c r="AS99" s="310"/>
      <c r="AT99" s="308"/>
      <c r="AU99" s="308"/>
      <c r="AV99" s="309"/>
      <c r="AW99" s="320"/>
      <c r="AX99" s="321"/>
      <c r="AY99" s="319"/>
      <c r="AZ99" s="319"/>
      <c r="BA99" s="309"/>
      <c r="BB99" s="319"/>
      <c r="BC99" s="314"/>
      <c r="BD99" s="319"/>
      <c r="BE99" s="308"/>
      <c r="BF99" s="309"/>
      <c r="BG99" s="319"/>
    </row>
    <row r="100" s="217" customFormat="true" ht="18" customHeight="true" spans="1:59">
      <c r="A100" s="245" t="s">
        <v>494</v>
      </c>
      <c r="B100" s="246">
        <v>13084.09607376</v>
      </c>
      <c r="C100" s="247">
        <v>2112</v>
      </c>
      <c r="D100" s="248">
        <v>2175.36</v>
      </c>
      <c r="E100" s="248">
        <v>690</v>
      </c>
      <c r="F100" s="248">
        <v>1801.19808</v>
      </c>
      <c r="G100" s="248">
        <v>24575</v>
      </c>
      <c r="H100" s="248">
        <v>25312.25</v>
      </c>
      <c r="I100" s="248">
        <v>322</v>
      </c>
      <c r="J100" s="248">
        <v>9780.6534</v>
      </c>
      <c r="K100" s="259">
        <v>0.6</v>
      </c>
      <c r="L100" s="260">
        <v>6949.110888</v>
      </c>
      <c r="M100" s="268">
        <v>195</v>
      </c>
      <c r="N100" s="248">
        <v>1372</v>
      </c>
      <c r="O100" s="248">
        <v>16793.28</v>
      </c>
      <c r="P100" s="248">
        <v>327.46896</v>
      </c>
      <c r="Q100" s="272">
        <v>5904</v>
      </c>
      <c r="R100" s="248">
        <v>960</v>
      </c>
      <c r="S100" s="248">
        <v>11923.2</v>
      </c>
      <c r="T100" s="248">
        <v>7039.45728</v>
      </c>
      <c r="U100" s="248">
        <v>914.85</v>
      </c>
      <c r="V100" s="248">
        <v>980</v>
      </c>
      <c r="W100" s="248">
        <v>1058.4</v>
      </c>
      <c r="X100" s="248">
        <v>1097.82</v>
      </c>
      <c r="Y100" s="248">
        <v>490</v>
      </c>
      <c r="Z100" s="248">
        <v>529.2</v>
      </c>
      <c r="AA100" s="248">
        <v>4086.33</v>
      </c>
      <c r="AB100" s="248">
        <v>35</v>
      </c>
      <c r="AC100" s="248">
        <v>37.8</v>
      </c>
      <c r="AD100" s="248">
        <v>2044.4482296</v>
      </c>
      <c r="AE100" s="259">
        <v>0.6</v>
      </c>
      <c r="AF100" s="281">
        <v>5646.82468176</v>
      </c>
      <c r="AG100" s="247">
        <v>1098</v>
      </c>
      <c r="AH100" s="248">
        <v>1098</v>
      </c>
      <c r="AI100" s="248">
        <v>1885</v>
      </c>
      <c r="AJ100" s="248">
        <v>206.973</v>
      </c>
      <c r="AK100" s="259">
        <v>0.6</v>
      </c>
      <c r="AL100" s="260">
        <v>124.1838</v>
      </c>
      <c r="AM100" s="291">
        <v>3120</v>
      </c>
      <c r="AN100" s="292">
        <v>208</v>
      </c>
      <c r="AO100" s="292">
        <v>2430.4</v>
      </c>
      <c r="AP100" s="292">
        <v>606.62784</v>
      </c>
      <c r="AQ100" s="259">
        <v>0.6</v>
      </c>
      <c r="AR100" s="302">
        <v>363.976704</v>
      </c>
      <c r="AS100" s="310"/>
      <c r="AT100" s="308"/>
      <c r="AU100" s="308"/>
      <c r="AV100" s="309"/>
      <c r="AW100" s="320"/>
      <c r="AX100" s="321"/>
      <c r="AY100" s="319"/>
      <c r="AZ100" s="319"/>
      <c r="BA100" s="309"/>
      <c r="BB100" s="319"/>
      <c r="BC100" s="314"/>
      <c r="BD100" s="319"/>
      <c r="BE100" s="308"/>
      <c r="BF100" s="309"/>
      <c r="BG100" s="319"/>
    </row>
    <row r="101" s="217" customFormat="true" ht="18" customHeight="true" spans="1:59">
      <c r="A101" s="245" t="s">
        <v>495</v>
      </c>
      <c r="B101" s="246">
        <v>12115.80776304</v>
      </c>
      <c r="C101" s="247">
        <v>1098</v>
      </c>
      <c r="D101" s="248">
        <v>1130.94</v>
      </c>
      <c r="E101" s="248">
        <v>690</v>
      </c>
      <c r="F101" s="248">
        <v>936.41832</v>
      </c>
      <c r="G101" s="248">
        <v>24927</v>
      </c>
      <c r="H101" s="248">
        <v>25674.81</v>
      </c>
      <c r="I101" s="248">
        <v>322</v>
      </c>
      <c r="J101" s="248">
        <v>9920.746584</v>
      </c>
      <c r="K101" s="259">
        <v>0.6</v>
      </c>
      <c r="L101" s="260">
        <v>6514.2989424</v>
      </c>
      <c r="M101" s="268">
        <v>152</v>
      </c>
      <c r="N101" s="248">
        <v>1372</v>
      </c>
      <c r="O101" s="248">
        <v>16793.28</v>
      </c>
      <c r="P101" s="248">
        <v>255.257856</v>
      </c>
      <c r="Q101" s="272">
        <v>5099</v>
      </c>
      <c r="R101" s="248">
        <v>960</v>
      </c>
      <c r="S101" s="248">
        <v>11923.2</v>
      </c>
      <c r="T101" s="248">
        <v>6079.63968</v>
      </c>
      <c r="U101" s="248">
        <v>787.65</v>
      </c>
      <c r="V101" s="248">
        <v>980</v>
      </c>
      <c r="W101" s="248">
        <v>1058.4</v>
      </c>
      <c r="X101" s="248">
        <v>945.18</v>
      </c>
      <c r="Y101" s="248">
        <v>490</v>
      </c>
      <c r="Z101" s="248">
        <v>529.2</v>
      </c>
      <c r="AA101" s="248">
        <v>3518.17</v>
      </c>
      <c r="AB101" s="248">
        <v>35</v>
      </c>
      <c r="AC101" s="248">
        <v>37.8</v>
      </c>
      <c r="AD101" s="248">
        <v>1760.1898104</v>
      </c>
      <c r="AE101" s="259">
        <v>0.6</v>
      </c>
      <c r="AF101" s="281">
        <v>4857.05240784</v>
      </c>
      <c r="AG101" s="247">
        <v>1132</v>
      </c>
      <c r="AH101" s="248">
        <v>1132</v>
      </c>
      <c r="AI101" s="248">
        <v>1885</v>
      </c>
      <c r="AJ101" s="248">
        <v>213.382</v>
      </c>
      <c r="AK101" s="259">
        <v>0.6</v>
      </c>
      <c r="AL101" s="260">
        <v>128.0292</v>
      </c>
      <c r="AM101" s="291">
        <v>5284</v>
      </c>
      <c r="AN101" s="292">
        <v>352.266666666667</v>
      </c>
      <c r="AO101" s="292">
        <v>2430.4</v>
      </c>
      <c r="AP101" s="292">
        <v>1027.378688</v>
      </c>
      <c r="AQ101" s="259">
        <v>0.6</v>
      </c>
      <c r="AR101" s="302">
        <v>616.4272128</v>
      </c>
      <c r="AS101" s="310"/>
      <c r="AT101" s="308"/>
      <c r="AU101" s="308"/>
      <c r="AV101" s="309"/>
      <c r="AW101" s="320"/>
      <c r="AX101" s="321"/>
      <c r="AY101" s="319"/>
      <c r="AZ101" s="319"/>
      <c r="BA101" s="309"/>
      <c r="BB101" s="319"/>
      <c r="BC101" s="314"/>
      <c r="BD101" s="319"/>
      <c r="BE101" s="308"/>
      <c r="BF101" s="309"/>
      <c r="BG101" s="319"/>
    </row>
    <row r="102" s="217" customFormat="true" ht="18" customHeight="true" spans="1:59">
      <c r="A102" s="245" t="s">
        <v>496</v>
      </c>
      <c r="B102" s="246">
        <v>593.6333616</v>
      </c>
      <c r="C102" s="247">
        <v>51</v>
      </c>
      <c r="D102" s="248">
        <v>52.53</v>
      </c>
      <c r="E102" s="248">
        <v>690</v>
      </c>
      <c r="F102" s="248">
        <v>43.49484</v>
      </c>
      <c r="G102" s="248">
        <v>1302</v>
      </c>
      <c r="H102" s="248">
        <v>1341.06</v>
      </c>
      <c r="I102" s="248">
        <v>322</v>
      </c>
      <c r="J102" s="248">
        <v>518.185584</v>
      </c>
      <c r="K102" s="259">
        <v>0.6</v>
      </c>
      <c r="L102" s="260">
        <v>337.0082544</v>
      </c>
      <c r="M102" s="268">
        <v>0</v>
      </c>
      <c r="N102" s="248">
        <v>1372</v>
      </c>
      <c r="O102" s="248">
        <v>16793.28</v>
      </c>
      <c r="P102" s="248">
        <v>0</v>
      </c>
      <c r="Q102" s="272">
        <v>280</v>
      </c>
      <c r="R102" s="248">
        <v>960</v>
      </c>
      <c r="S102" s="248">
        <v>11923.2</v>
      </c>
      <c r="T102" s="248">
        <v>333.8496</v>
      </c>
      <c r="U102" s="248">
        <v>42</v>
      </c>
      <c r="V102" s="248">
        <v>980</v>
      </c>
      <c r="W102" s="248">
        <v>1058.4</v>
      </c>
      <c r="X102" s="248">
        <v>50.4</v>
      </c>
      <c r="Y102" s="248">
        <v>490</v>
      </c>
      <c r="Z102" s="248">
        <v>529.2</v>
      </c>
      <c r="AA102" s="248">
        <v>187.6</v>
      </c>
      <c r="AB102" s="248">
        <v>35</v>
      </c>
      <c r="AC102" s="248">
        <v>37.8</v>
      </c>
      <c r="AD102" s="248">
        <v>93.858912</v>
      </c>
      <c r="AE102" s="259">
        <v>0.6</v>
      </c>
      <c r="AF102" s="281">
        <v>256.6251072</v>
      </c>
      <c r="AG102" s="247">
        <v>0</v>
      </c>
      <c r="AH102" s="248">
        <v>0</v>
      </c>
      <c r="AI102" s="248">
        <v>1885</v>
      </c>
      <c r="AJ102" s="248">
        <v>0</v>
      </c>
      <c r="AK102" s="259">
        <v>0.6</v>
      </c>
      <c r="AL102" s="260">
        <v>0</v>
      </c>
      <c r="AM102" s="291">
        <v>0</v>
      </c>
      <c r="AN102" s="292">
        <v>0</v>
      </c>
      <c r="AO102" s="292">
        <v>2430.4</v>
      </c>
      <c r="AP102" s="292">
        <v>0</v>
      </c>
      <c r="AQ102" s="259">
        <v>0.6</v>
      </c>
      <c r="AR102" s="302">
        <v>0</v>
      </c>
      <c r="AS102" s="310"/>
      <c r="AT102" s="308"/>
      <c r="AU102" s="308"/>
      <c r="AV102" s="309"/>
      <c r="AW102" s="320"/>
      <c r="AX102" s="321"/>
      <c r="AY102" s="319"/>
      <c r="AZ102" s="319"/>
      <c r="BA102" s="309"/>
      <c r="BB102" s="319"/>
      <c r="BC102" s="314"/>
      <c r="BD102" s="319"/>
      <c r="BE102" s="308"/>
      <c r="BF102" s="309"/>
      <c r="BG102" s="319"/>
    </row>
    <row r="103" s="217" customFormat="true" ht="18" customHeight="true" spans="1:59">
      <c r="A103" s="245" t="s">
        <v>497</v>
      </c>
      <c r="B103" s="246">
        <v>1653.66790752</v>
      </c>
      <c r="C103" s="247">
        <v>604</v>
      </c>
      <c r="D103" s="248">
        <v>622.12</v>
      </c>
      <c r="E103" s="248">
        <v>690</v>
      </c>
      <c r="F103" s="248">
        <v>515.11536</v>
      </c>
      <c r="G103" s="248">
        <v>2213</v>
      </c>
      <c r="H103" s="248">
        <v>2279.39</v>
      </c>
      <c r="I103" s="248">
        <v>322</v>
      </c>
      <c r="J103" s="248">
        <v>880.756296</v>
      </c>
      <c r="K103" s="259">
        <v>0.6</v>
      </c>
      <c r="L103" s="260">
        <v>837.5229936</v>
      </c>
      <c r="M103" s="268">
        <v>93</v>
      </c>
      <c r="N103" s="248">
        <v>1372</v>
      </c>
      <c r="O103" s="248">
        <v>16793.28</v>
      </c>
      <c r="P103" s="248">
        <v>156.177504</v>
      </c>
      <c r="Q103" s="272">
        <v>755</v>
      </c>
      <c r="R103" s="248">
        <v>960</v>
      </c>
      <c r="S103" s="248">
        <v>11923.2</v>
      </c>
      <c r="T103" s="248">
        <v>900.2016</v>
      </c>
      <c r="U103" s="248">
        <v>127.2</v>
      </c>
      <c r="V103" s="248">
        <v>980</v>
      </c>
      <c r="W103" s="248">
        <v>1058.4</v>
      </c>
      <c r="X103" s="248">
        <v>152.64</v>
      </c>
      <c r="Y103" s="248">
        <v>490</v>
      </c>
      <c r="Z103" s="248">
        <v>529.2</v>
      </c>
      <c r="AA103" s="248">
        <v>568.16</v>
      </c>
      <c r="AB103" s="248">
        <v>35</v>
      </c>
      <c r="AC103" s="248">
        <v>37.8</v>
      </c>
      <c r="AD103" s="248">
        <v>284.2584192</v>
      </c>
      <c r="AE103" s="259">
        <v>0.6</v>
      </c>
      <c r="AF103" s="281">
        <v>804.38251392</v>
      </c>
      <c r="AG103" s="247">
        <v>104</v>
      </c>
      <c r="AH103" s="248">
        <v>104</v>
      </c>
      <c r="AI103" s="248">
        <v>1885</v>
      </c>
      <c r="AJ103" s="248">
        <v>19.604</v>
      </c>
      <c r="AK103" s="259">
        <v>0.6</v>
      </c>
      <c r="AL103" s="260">
        <v>11.7624</v>
      </c>
      <c r="AM103" s="291">
        <v>0</v>
      </c>
      <c r="AN103" s="292">
        <v>0</v>
      </c>
      <c r="AO103" s="292">
        <v>2430.4</v>
      </c>
      <c r="AP103" s="292">
        <v>0</v>
      </c>
      <c r="AQ103" s="259">
        <v>0.6</v>
      </c>
      <c r="AR103" s="302">
        <v>0</v>
      </c>
      <c r="AS103" s="310"/>
      <c r="AT103" s="308"/>
      <c r="AU103" s="308"/>
      <c r="AV103" s="309"/>
      <c r="AW103" s="320"/>
      <c r="AX103" s="321"/>
      <c r="AY103" s="319"/>
      <c r="AZ103" s="319"/>
      <c r="BA103" s="309"/>
      <c r="BB103" s="319"/>
      <c r="BC103" s="314"/>
      <c r="BD103" s="319"/>
      <c r="BE103" s="308"/>
      <c r="BF103" s="309"/>
      <c r="BG103" s="319"/>
    </row>
    <row r="104" s="217" customFormat="true" ht="18" customHeight="true" spans="1:59">
      <c r="A104" s="241" t="s">
        <v>498</v>
      </c>
      <c r="B104" s="249"/>
      <c r="C104" s="250"/>
      <c r="D104" s="251"/>
      <c r="E104" s="251"/>
      <c r="F104" s="251"/>
      <c r="G104" s="251"/>
      <c r="H104" s="251"/>
      <c r="I104" s="251"/>
      <c r="J104" s="251"/>
      <c r="K104" s="251"/>
      <c r="L104" s="261"/>
      <c r="M104" s="269"/>
      <c r="N104" s="251"/>
      <c r="O104" s="251"/>
      <c r="P104" s="251"/>
      <c r="Q104" s="251"/>
      <c r="R104" s="251"/>
      <c r="S104" s="251"/>
      <c r="T104" s="251"/>
      <c r="U104" s="251"/>
      <c r="V104" s="274"/>
      <c r="W104" s="274"/>
      <c r="X104" s="274"/>
      <c r="Y104" s="274"/>
      <c r="Z104" s="274"/>
      <c r="AA104" s="274"/>
      <c r="AB104" s="274"/>
      <c r="AC104" s="274"/>
      <c r="AD104" s="274"/>
      <c r="AE104" s="282"/>
      <c r="AF104" s="283"/>
      <c r="AG104" s="247"/>
      <c r="AH104" s="251"/>
      <c r="AI104" s="251"/>
      <c r="AJ104" s="274"/>
      <c r="AK104" s="282"/>
      <c r="AL104" s="293"/>
      <c r="AM104" s="291"/>
      <c r="AN104" s="294"/>
      <c r="AO104" s="300"/>
      <c r="AP104" s="294"/>
      <c r="AQ104" s="282"/>
      <c r="AR104" s="303"/>
      <c r="AS104" s="311">
        <v>103</v>
      </c>
      <c r="AT104" s="312">
        <v>2087.595</v>
      </c>
      <c r="AU104" s="312">
        <v>258.026742</v>
      </c>
      <c r="AV104" s="313">
        <v>0.6</v>
      </c>
      <c r="AW104" s="322">
        <v>154.8160452</v>
      </c>
      <c r="AX104" s="323">
        <v>363</v>
      </c>
      <c r="AY104" s="324">
        <v>1406.565</v>
      </c>
      <c r="AZ104" s="324">
        <v>612.699714</v>
      </c>
      <c r="BA104" s="313">
        <v>0.6</v>
      </c>
      <c r="BB104" s="324">
        <v>367.6198284</v>
      </c>
      <c r="BC104" s="311">
        <v>2059</v>
      </c>
      <c r="BD104" s="324">
        <v>1406.565</v>
      </c>
      <c r="BE104" s="312">
        <v>3475.340802</v>
      </c>
      <c r="BF104" s="313">
        <v>0.6</v>
      </c>
      <c r="BG104" s="324">
        <v>2085.2044812</v>
      </c>
    </row>
    <row r="105" s="217" customFormat="true" ht="18" customHeight="true" spans="1:59">
      <c r="A105" s="245" t="s">
        <v>499</v>
      </c>
      <c r="B105" s="246">
        <v>36.01879872</v>
      </c>
      <c r="C105" s="247">
        <v>0</v>
      </c>
      <c r="D105" s="248">
        <v>0</v>
      </c>
      <c r="E105" s="248">
        <v>698</v>
      </c>
      <c r="F105" s="248">
        <v>0</v>
      </c>
      <c r="G105" s="248">
        <v>0</v>
      </c>
      <c r="H105" s="248">
        <v>0</v>
      </c>
      <c r="I105" s="248">
        <v>536</v>
      </c>
      <c r="J105" s="248">
        <v>0</v>
      </c>
      <c r="K105" s="259">
        <v>0.6</v>
      </c>
      <c r="L105" s="260">
        <v>0</v>
      </c>
      <c r="M105" s="268">
        <v>0</v>
      </c>
      <c r="N105" s="248">
        <v>1675</v>
      </c>
      <c r="O105" s="248">
        <v>20502</v>
      </c>
      <c r="P105" s="248">
        <v>0</v>
      </c>
      <c r="Q105" s="272">
        <v>0</v>
      </c>
      <c r="R105" s="248">
        <v>0</v>
      </c>
      <c r="S105" s="248">
        <v>0</v>
      </c>
      <c r="T105" s="248">
        <v>0</v>
      </c>
      <c r="U105" s="248">
        <v>0</v>
      </c>
      <c r="V105" s="248">
        <v>1032</v>
      </c>
      <c r="W105" s="248">
        <v>1114.56</v>
      </c>
      <c r="X105" s="248">
        <v>0</v>
      </c>
      <c r="Y105" s="248">
        <v>516</v>
      </c>
      <c r="Z105" s="248">
        <v>557.28</v>
      </c>
      <c r="AA105" s="248">
        <v>0</v>
      </c>
      <c r="AB105" s="248">
        <v>34.4</v>
      </c>
      <c r="AC105" s="248">
        <v>37.152</v>
      </c>
      <c r="AD105" s="248">
        <v>0</v>
      </c>
      <c r="AE105" s="259">
        <v>0.6</v>
      </c>
      <c r="AF105" s="281">
        <v>0</v>
      </c>
      <c r="AG105" s="247">
        <v>0</v>
      </c>
      <c r="AH105" s="248">
        <v>0</v>
      </c>
      <c r="AI105" s="248">
        <v>1885</v>
      </c>
      <c r="AJ105" s="248">
        <v>0</v>
      </c>
      <c r="AK105" s="259">
        <v>0.6</v>
      </c>
      <c r="AL105" s="260">
        <v>0</v>
      </c>
      <c r="AM105" s="291">
        <v>269</v>
      </c>
      <c r="AN105" s="292">
        <v>17.9333333333333</v>
      </c>
      <c r="AO105" s="292">
        <v>2789.56</v>
      </c>
      <c r="AP105" s="292">
        <v>60.0313312</v>
      </c>
      <c r="AQ105" s="259">
        <v>0.6</v>
      </c>
      <c r="AR105" s="302">
        <v>36.01879872</v>
      </c>
      <c r="AS105" s="314"/>
      <c r="AT105" s="308"/>
      <c r="AU105" s="308"/>
      <c r="AV105" s="309"/>
      <c r="AW105" s="320"/>
      <c r="AX105" s="321"/>
      <c r="AY105" s="319"/>
      <c r="AZ105" s="319"/>
      <c r="BA105" s="309"/>
      <c r="BB105" s="319"/>
      <c r="BC105" s="314"/>
      <c r="BD105" s="319"/>
      <c r="BE105" s="308"/>
      <c r="BF105" s="309"/>
      <c r="BG105" s="319"/>
    </row>
    <row r="106" s="217" customFormat="true" ht="18" customHeight="true" spans="1:59">
      <c r="A106" s="245" t="s">
        <v>500</v>
      </c>
      <c r="B106" s="246">
        <v>0</v>
      </c>
      <c r="C106" s="247">
        <v>1330</v>
      </c>
      <c r="D106" s="248">
        <v>1369.9</v>
      </c>
      <c r="E106" s="248">
        <v>698</v>
      </c>
      <c r="F106" s="248">
        <v>1147.42824</v>
      </c>
      <c r="G106" s="248">
        <v>0</v>
      </c>
      <c r="H106" s="248">
        <v>0</v>
      </c>
      <c r="I106" s="248">
        <v>536</v>
      </c>
      <c r="J106" s="248">
        <v>0</v>
      </c>
      <c r="K106" s="259">
        <v>0</v>
      </c>
      <c r="L106" s="260">
        <v>0</v>
      </c>
      <c r="M106" s="268">
        <v>168</v>
      </c>
      <c r="N106" s="248">
        <v>1675</v>
      </c>
      <c r="O106" s="248">
        <v>20502</v>
      </c>
      <c r="P106" s="248">
        <v>344.4336</v>
      </c>
      <c r="Q106" s="272">
        <v>0</v>
      </c>
      <c r="R106" s="248">
        <v>1675</v>
      </c>
      <c r="S106" s="248">
        <v>20803.5</v>
      </c>
      <c r="T106" s="248">
        <v>0</v>
      </c>
      <c r="U106" s="248">
        <v>25.2</v>
      </c>
      <c r="V106" s="248">
        <v>1032</v>
      </c>
      <c r="W106" s="248">
        <v>1114.56</v>
      </c>
      <c r="X106" s="248">
        <v>30.24</v>
      </c>
      <c r="Y106" s="248">
        <v>516</v>
      </c>
      <c r="Z106" s="248">
        <v>557.28</v>
      </c>
      <c r="AA106" s="248">
        <v>112.56</v>
      </c>
      <c r="AB106" s="248">
        <v>34.4</v>
      </c>
      <c r="AC106" s="248">
        <v>37.152</v>
      </c>
      <c r="AD106" s="248">
        <v>58.945065984</v>
      </c>
      <c r="AE106" s="259">
        <v>0</v>
      </c>
      <c r="AF106" s="281">
        <v>0</v>
      </c>
      <c r="AG106" s="247">
        <v>123</v>
      </c>
      <c r="AH106" s="248">
        <v>123</v>
      </c>
      <c r="AI106" s="248">
        <v>1885</v>
      </c>
      <c r="AJ106" s="248">
        <v>23.1855</v>
      </c>
      <c r="AK106" s="259">
        <v>0</v>
      </c>
      <c r="AL106" s="260">
        <v>0</v>
      </c>
      <c r="AM106" s="291">
        <v>1105</v>
      </c>
      <c r="AN106" s="292">
        <v>73.6666666666667</v>
      </c>
      <c r="AO106" s="292">
        <v>2789.56</v>
      </c>
      <c r="AP106" s="292">
        <v>246.597104</v>
      </c>
      <c r="AQ106" s="259">
        <v>0</v>
      </c>
      <c r="AR106" s="302">
        <v>0</v>
      </c>
      <c r="AS106" s="314"/>
      <c r="AT106" s="308"/>
      <c r="AU106" s="308"/>
      <c r="AV106" s="309"/>
      <c r="AW106" s="320"/>
      <c r="AX106" s="321"/>
      <c r="AY106" s="319"/>
      <c r="AZ106" s="319"/>
      <c r="BA106" s="309"/>
      <c r="BB106" s="319"/>
      <c r="BC106" s="314"/>
      <c r="BD106" s="319"/>
      <c r="BE106" s="308"/>
      <c r="BF106" s="309"/>
      <c r="BG106" s="319"/>
    </row>
    <row r="107" s="217" customFormat="true" ht="18" customHeight="true" spans="1:59">
      <c r="A107" s="245" t="s">
        <v>501</v>
      </c>
      <c r="B107" s="246">
        <v>0</v>
      </c>
      <c r="C107" s="247">
        <v>127</v>
      </c>
      <c r="D107" s="248">
        <v>130.81</v>
      </c>
      <c r="E107" s="248">
        <v>698</v>
      </c>
      <c r="F107" s="248">
        <v>109.566456</v>
      </c>
      <c r="G107" s="248">
        <v>638</v>
      </c>
      <c r="H107" s="248">
        <v>657.14</v>
      </c>
      <c r="I107" s="248">
        <v>536</v>
      </c>
      <c r="J107" s="248">
        <v>422.672448</v>
      </c>
      <c r="K107" s="259">
        <v>0</v>
      </c>
      <c r="L107" s="260">
        <v>0</v>
      </c>
      <c r="M107" s="268">
        <v>30</v>
      </c>
      <c r="N107" s="248">
        <v>1462</v>
      </c>
      <c r="O107" s="248">
        <v>17894.88</v>
      </c>
      <c r="P107" s="248">
        <v>53.68464</v>
      </c>
      <c r="Q107" s="272">
        <v>149</v>
      </c>
      <c r="R107" s="248">
        <v>1462</v>
      </c>
      <c r="S107" s="248">
        <v>18158.04</v>
      </c>
      <c r="T107" s="248">
        <v>270.554796</v>
      </c>
      <c r="U107" s="248">
        <v>26.85</v>
      </c>
      <c r="V107" s="248">
        <v>1032</v>
      </c>
      <c r="W107" s="248">
        <v>1114.56</v>
      </c>
      <c r="X107" s="248">
        <v>32.22</v>
      </c>
      <c r="Y107" s="248">
        <v>516</v>
      </c>
      <c r="Z107" s="248">
        <v>557.28</v>
      </c>
      <c r="AA107" s="248">
        <v>119.93</v>
      </c>
      <c r="AB107" s="248">
        <v>34.4</v>
      </c>
      <c r="AC107" s="248">
        <v>37.152</v>
      </c>
      <c r="AD107" s="248">
        <v>62.804564352</v>
      </c>
      <c r="AE107" s="259">
        <v>0</v>
      </c>
      <c r="AF107" s="281">
        <v>0</v>
      </c>
      <c r="AG107" s="247">
        <v>45</v>
      </c>
      <c r="AH107" s="248">
        <v>45</v>
      </c>
      <c r="AI107" s="248">
        <v>1885</v>
      </c>
      <c r="AJ107" s="248">
        <v>8.4825</v>
      </c>
      <c r="AK107" s="259">
        <v>0</v>
      </c>
      <c r="AL107" s="260">
        <v>0</v>
      </c>
      <c r="AM107" s="291">
        <v>3952</v>
      </c>
      <c r="AN107" s="292">
        <v>263.466666666667</v>
      </c>
      <c r="AO107" s="292">
        <v>2576.56</v>
      </c>
      <c r="AP107" s="292">
        <v>814.6052096</v>
      </c>
      <c r="AQ107" s="259">
        <v>0</v>
      </c>
      <c r="AR107" s="302">
        <v>0</v>
      </c>
      <c r="AS107" s="314"/>
      <c r="AT107" s="308"/>
      <c r="AU107" s="308"/>
      <c r="AV107" s="309"/>
      <c r="AW107" s="320"/>
      <c r="AX107" s="321"/>
      <c r="AY107" s="319"/>
      <c r="AZ107" s="319"/>
      <c r="BA107" s="309"/>
      <c r="BB107" s="319"/>
      <c r="BC107" s="310"/>
      <c r="BD107" s="319"/>
      <c r="BE107" s="308"/>
      <c r="BF107" s="309"/>
      <c r="BG107" s="319"/>
    </row>
    <row r="108" s="217" customFormat="true" ht="18" customHeight="true" spans="1:59">
      <c r="A108" s="245" t="s">
        <v>502</v>
      </c>
      <c r="B108" s="246">
        <v>7227.4113671424</v>
      </c>
      <c r="C108" s="247">
        <v>210</v>
      </c>
      <c r="D108" s="248">
        <v>216.3</v>
      </c>
      <c r="E108" s="248">
        <v>698</v>
      </c>
      <c r="F108" s="248">
        <v>181.17288</v>
      </c>
      <c r="G108" s="248">
        <v>9361</v>
      </c>
      <c r="H108" s="248">
        <v>9641.83</v>
      </c>
      <c r="I108" s="248">
        <v>536</v>
      </c>
      <c r="J108" s="248">
        <v>6201.625056</v>
      </c>
      <c r="K108" s="259">
        <v>0.6</v>
      </c>
      <c r="L108" s="260">
        <v>3829.6787616</v>
      </c>
      <c r="M108" s="268">
        <v>31</v>
      </c>
      <c r="N108" s="248">
        <v>1462</v>
      </c>
      <c r="O108" s="248">
        <v>17894.88</v>
      </c>
      <c r="P108" s="248">
        <v>55.474128</v>
      </c>
      <c r="Q108" s="272">
        <v>2502</v>
      </c>
      <c r="R108" s="248">
        <v>1462</v>
      </c>
      <c r="S108" s="248">
        <v>18158.04</v>
      </c>
      <c r="T108" s="248">
        <v>4543.141608</v>
      </c>
      <c r="U108" s="248">
        <v>379.95</v>
      </c>
      <c r="V108" s="248">
        <v>1032</v>
      </c>
      <c r="W108" s="248">
        <v>1114.56</v>
      </c>
      <c r="X108" s="248">
        <v>455.94</v>
      </c>
      <c r="Y108" s="248">
        <v>516</v>
      </c>
      <c r="Z108" s="248">
        <v>557.28</v>
      </c>
      <c r="AA108" s="248">
        <v>1697.11</v>
      </c>
      <c r="AB108" s="248">
        <v>34.4</v>
      </c>
      <c r="AC108" s="248">
        <v>37.152</v>
      </c>
      <c r="AD108" s="248">
        <v>888.737215104</v>
      </c>
      <c r="AE108" s="259">
        <v>0.6</v>
      </c>
      <c r="AF108" s="281">
        <v>3292.4117706624</v>
      </c>
      <c r="AG108" s="247">
        <v>110</v>
      </c>
      <c r="AH108" s="248">
        <v>110</v>
      </c>
      <c r="AI108" s="248">
        <v>1885</v>
      </c>
      <c r="AJ108" s="248">
        <v>20.735</v>
      </c>
      <c r="AK108" s="259">
        <v>0.6</v>
      </c>
      <c r="AL108" s="260">
        <v>12.441</v>
      </c>
      <c r="AM108" s="291">
        <v>751</v>
      </c>
      <c r="AN108" s="292">
        <v>50.0666666666667</v>
      </c>
      <c r="AO108" s="292">
        <v>2576.56</v>
      </c>
      <c r="AP108" s="292">
        <v>154.7997248</v>
      </c>
      <c r="AQ108" s="259">
        <v>0.6</v>
      </c>
      <c r="AR108" s="302">
        <v>92.87983488</v>
      </c>
      <c r="AS108" s="310"/>
      <c r="AT108" s="308"/>
      <c r="AU108" s="308"/>
      <c r="AV108" s="309"/>
      <c r="AW108" s="320"/>
      <c r="AX108" s="321"/>
      <c r="AY108" s="319"/>
      <c r="AZ108" s="319"/>
      <c r="BA108" s="309"/>
      <c r="BB108" s="319"/>
      <c r="BC108" s="310"/>
      <c r="BD108" s="319"/>
      <c r="BE108" s="308"/>
      <c r="BF108" s="309"/>
      <c r="BG108" s="319"/>
    </row>
    <row r="109" s="217" customFormat="true" ht="18" customHeight="true" spans="1:59">
      <c r="A109" s="245" t="s">
        <v>503</v>
      </c>
      <c r="B109" s="246">
        <v>14201.4162518592</v>
      </c>
      <c r="C109" s="247">
        <v>463</v>
      </c>
      <c r="D109" s="248">
        <v>476.89</v>
      </c>
      <c r="E109" s="248">
        <v>698</v>
      </c>
      <c r="F109" s="248">
        <v>399.443064</v>
      </c>
      <c r="G109" s="248">
        <v>18383</v>
      </c>
      <c r="H109" s="248">
        <v>18934.49</v>
      </c>
      <c r="I109" s="248">
        <v>536</v>
      </c>
      <c r="J109" s="248">
        <v>12178.663968</v>
      </c>
      <c r="K109" s="259">
        <v>0.6</v>
      </c>
      <c r="L109" s="260">
        <v>7546.8642192</v>
      </c>
      <c r="M109" s="268">
        <v>107</v>
      </c>
      <c r="N109" s="248">
        <v>1462</v>
      </c>
      <c r="O109" s="248">
        <v>17894.88</v>
      </c>
      <c r="P109" s="248">
        <v>191.475216</v>
      </c>
      <c r="Q109" s="272">
        <v>4057</v>
      </c>
      <c r="R109" s="248">
        <v>1462</v>
      </c>
      <c r="S109" s="248">
        <v>18158.04</v>
      </c>
      <c r="T109" s="248">
        <v>7366.716828</v>
      </c>
      <c r="U109" s="248">
        <v>624.6</v>
      </c>
      <c r="V109" s="248">
        <v>1032</v>
      </c>
      <c r="W109" s="248">
        <v>1114.56</v>
      </c>
      <c r="X109" s="248">
        <v>749.52</v>
      </c>
      <c r="Y109" s="248">
        <v>516</v>
      </c>
      <c r="Z109" s="248">
        <v>557.28</v>
      </c>
      <c r="AA109" s="248">
        <v>2789.88</v>
      </c>
      <c r="AB109" s="248">
        <v>34.4</v>
      </c>
      <c r="AC109" s="248">
        <v>37.152</v>
      </c>
      <c r="AD109" s="248">
        <v>1460.995564032</v>
      </c>
      <c r="AE109" s="259">
        <v>0.6</v>
      </c>
      <c r="AF109" s="281">
        <v>5411.5125648192</v>
      </c>
      <c r="AG109" s="247">
        <v>446</v>
      </c>
      <c r="AH109" s="248">
        <v>446</v>
      </c>
      <c r="AI109" s="248">
        <v>1885</v>
      </c>
      <c r="AJ109" s="248">
        <v>84.071</v>
      </c>
      <c r="AK109" s="259">
        <v>0.6</v>
      </c>
      <c r="AL109" s="260">
        <v>50.4426</v>
      </c>
      <c r="AM109" s="291">
        <v>9643</v>
      </c>
      <c r="AN109" s="292">
        <v>642.866666666667</v>
      </c>
      <c r="AO109" s="292">
        <v>2576.56</v>
      </c>
      <c r="AP109" s="292">
        <v>1987.6614464</v>
      </c>
      <c r="AQ109" s="259">
        <v>0.6</v>
      </c>
      <c r="AR109" s="302">
        <v>1192.59686784</v>
      </c>
      <c r="AS109" s="310"/>
      <c r="AT109" s="308"/>
      <c r="AU109" s="308"/>
      <c r="AV109" s="309"/>
      <c r="AW109" s="320"/>
      <c r="AX109" s="321"/>
      <c r="AY109" s="319"/>
      <c r="AZ109" s="319"/>
      <c r="BA109" s="309"/>
      <c r="BB109" s="319"/>
      <c r="BC109" s="310"/>
      <c r="BD109" s="319"/>
      <c r="BE109" s="308"/>
      <c r="BF109" s="309"/>
      <c r="BG109" s="319"/>
    </row>
    <row r="110" s="217" customFormat="true" ht="18" customHeight="true" spans="1:59">
      <c r="A110" s="245" t="s">
        <v>504</v>
      </c>
      <c r="B110" s="246">
        <v>7240.4401924992</v>
      </c>
      <c r="C110" s="247">
        <v>333</v>
      </c>
      <c r="D110" s="248">
        <v>342.99</v>
      </c>
      <c r="E110" s="248">
        <v>698</v>
      </c>
      <c r="F110" s="248">
        <v>287.288424</v>
      </c>
      <c r="G110" s="248">
        <v>10070</v>
      </c>
      <c r="H110" s="248">
        <v>10372.1</v>
      </c>
      <c r="I110" s="248">
        <v>536</v>
      </c>
      <c r="J110" s="248">
        <v>6671.33472</v>
      </c>
      <c r="K110" s="259">
        <v>0.6</v>
      </c>
      <c r="L110" s="260">
        <v>4175.1738864</v>
      </c>
      <c r="M110" s="268">
        <v>77</v>
      </c>
      <c r="N110" s="248">
        <v>1462</v>
      </c>
      <c r="O110" s="248">
        <v>17894.88</v>
      </c>
      <c r="P110" s="248">
        <v>137.790576</v>
      </c>
      <c r="Q110" s="272">
        <v>2212</v>
      </c>
      <c r="R110" s="248">
        <v>1462</v>
      </c>
      <c r="S110" s="248">
        <v>18158.04</v>
      </c>
      <c r="T110" s="248">
        <v>4016.558448</v>
      </c>
      <c r="U110" s="248">
        <v>343.35</v>
      </c>
      <c r="V110" s="248">
        <v>1032</v>
      </c>
      <c r="W110" s="248">
        <v>1114.56</v>
      </c>
      <c r="X110" s="248">
        <v>412.02</v>
      </c>
      <c r="Y110" s="248">
        <v>516</v>
      </c>
      <c r="Z110" s="248">
        <v>557.28</v>
      </c>
      <c r="AA110" s="248">
        <v>1533.63</v>
      </c>
      <c r="AB110" s="248">
        <v>34.4</v>
      </c>
      <c r="AC110" s="248">
        <v>37.152</v>
      </c>
      <c r="AD110" s="248">
        <v>803.126524032</v>
      </c>
      <c r="AE110" s="259">
        <v>0.6</v>
      </c>
      <c r="AF110" s="281">
        <v>2974.4853288192</v>
      </c>
      <c r="AG110" s="247">
        <v>140</v>
      </c>
      <c r="AH110" s="248">
        <v>140</v>
      </c>
      <c r="AI110" s="248">
        <v>1885</v>
      </c>
      <c r="AJ110" s="248">
        <v>26.39</v>
      </c>
      <c r="AK110" s="259">
        <v>0.6</v>
      </c>
      <c r="AL110" s="260">
        <v>15.834</v>
      </c>
      <c r="AM110" s="291">
        <v>606</v>
      </c>
      <c r="AN110" s="292">
        <v>40.4</v>
      </c>
      <c r="AO110" s="292">
        <v>2576.56</v>
      </c>
      <c r="AP110" s="292">
        <v>124.9116288</v>
      </c>
      <c r="AQ110" s="259">
        <v>0.6</v>
      </c>
      <c r="AR110" s="302">
        <v>74.94697728</v>
      </c>
      <c r="AS110" s="310"/>
      <c r="AT110" s="308"/>
      <c r="AU110" s="308"/>
      <c r="AV110" s="309"/>
      <c r="AW110" s="320"/>
      <c r="AX110" s="321"/>
      <c r="AY110" s="319"/>
      <c r="AZ110" s="319"/>
      <c r="BA110" s="309"/>
      <c r="BB110" s="319"/>
      <c r="BC110" s="310"/>
      <c r="BD110" s="319"/>
      <c r="BE110" s="308"/>
      <c r="BF110" s="309"/>
      <c r="BG110" s="319"/>
    </row>
    <row r="111" s="217" customFormat="true" ht="18" customHeight="true" spans="1:59">
      <c r="A111" s="245" t="s">
        <v>505</v>
      </c>
      <c r="B111" s="246">
        <v>7035.6321466944</v>
      </c>
      <c r="C111" s="247">
        <v>359</v>
      </c>
      <c r="D111" s="248">
        <v>369.77</v>
      </c>
      <c r="E111" s="248">
        <v>698</v>
      </c>
      <c r="F111" s="248">
        <v>309.719352</v>
      </c>
      <c r="G111" s="248">
        <v>7061</v>
      </c>
      <c r="H111" s="248">
        <v>7272.83</v>
      </c>
      <c r="I111" s="248">
        <v>536</v>
      </c>
      <c r="J111" s="248">
        <v>4677.884256</v>
      </c>
      <c r="K111" s="259">
        <v>0.6</v>
      </c>
      <c r="L111" s="260">
        <v>2992.5621648</v>
      </c>
      <c r="M111" s="268">
        <v>124</v>
      </c>
      <c r="N111" s="248">
        <v>1462</v>
      </c>
      <c r="O111" s="248">
        <v>17894.88</v>
      </c>
      <c r="P111" s="248">
        <v>221.896512</v>
      </c>
      <c r="Q111" s="272">
        <v>2949</v>
      </c>
      <c r="R111" s="248">
        <v>1462</v>
      </c>
      <c r="S111" s="248">
        <v>18158.04</v>
      </c>
      <c r="T111" s="248">
        <v>5354.805996</v>
      </c>
      <c r="U111" s="248">
        <v>460.95</v>
      </c>
      <c r="V111" s="248">
        <v>1032</v>
      </c>
      <c r="W111" s="248">
        <v>1114.56</v>
      </c>
      <c r="X111" s="248">
        <v>553.14</v>
      </c>
      <c r="Y111" s="248">
        <v>516</v>
      </c>
      <c r="Z111" s="248">
        <v>557.28</v>
      </c>
      <c r="AA111" s="248">
        <v>2058.91</v>
      </c>
      <c r="AB111" s="248">
        <v>34.4</v>
      </c>
      <c r="AC111" s="248">
        <v>37.152</v>
      </c>
      <c r="AD111" s="248">
        <v>1078.203498624</v>
      </c>
      <c r="AE111" s="259">
        <v>0.6</v>
      </c>
      <c r="AF111" s="281">
        <v>3992.9436039744</v>
      </c>
      <c r="AG111" s="247">
        <v>242</v>
      </c>
      <c r="AH111" s="248">
        <v>242</v>
      </c>
      <c r="AI111" s="248">
        <v>1885</v>
      </c>
      <c r="AJ111" s="248">
        <v>45.617</v>
      </c>
      <c r="AK111" s="259">
        <v>0.6</v>
      </c>
      <c r="AL111" s="260">
        <v>27.3702</v>
      </c>
      <c r="AM111" s="291">
        <v>184</v>
      </c>
      <c r="AN111" s="292">
        <v>12.2666666666667</v>
      </c>
      <c r="AO111" s="292">
        <v>2576.56</v>
      </c>
      <c r="AP111" s="292">
        <v>37.9269632</v>
      </c>
      <c r="AQ111" s="259">
        <v>0.6</v>
      </c>
      <c r="AR111" s="302">
        <v>22.75617792</v>
      </c>
      <c r="AS111" s="310"/>
      <c r="AT111" s="308"/>
      <c r="AU111" s="308"/>
      <c r="AV111" s="309"/>
      <c r="AW111" s="320"/>
      <c r="AX111" s="321"/>
      <c r="AY111" s="319"/>
      <c r="AZ111" s="319"/>
      <c r="BA111" s="309"/>
      <c r="BB111" s="319"/>
      <c r="BC111" s="310"/>
      <c r="BD111" s="319"/>
      <c r="BE111" s="308"/>
      <c r="BF111" s="309"/>
      <c r="BG111" s="319"/>
    </row>
    <row r="112" s="217" customFormat="true" ht="18" customHeight="true" spans="1:59">
      <c r="A112" s="245" t="s">
        <v>506</v>
      </c>
      <c r="B112" s="246">
        <v>0</v>
      </c>
      <c r="C112" s="247">
        <v>349</v>
      </c>
      <c r="D112" s="248">
        <v>359.47</v>
      </c>
      <c r="E112" s="248">
        <v>698</v>
      </c>
      <c r="F112" s="248">
        <v>301.092072</v>
      </c>
      <c r="G112" s="248">
        <v>6015</v>
      </c>
      <c r="H112" s="248">
        <v>6195.45</v>
      </c>
      <c r="I112" s="248">
        <v>536</v>
      </c>
      <c r="J112" s="248">
        <v>3984.91344</v>
      </c>
      <c r="K112" s="259">
        <v>0</v>
      </c>
      <c r="L112" s="260">
        <v>0</v>
      </c>
      <c r="M112" s="268">
        <v>74</v>
      </c>
      <c r="N112" s="248">
        <v>1462</v>
      </c>
      <c r="O112" s="248">
        <v>17894.88</v>
      </c>
      <c r="P112" s="248">
        <v>132.422112</v>
      </c>
      <c r="Q112" s="272">
        <v>1722</v>
      </c>
      <c r="R112" s="248">
        <v>1462</v>
      </c>
      <c r="S112" s="248">
        <v>18158.04</v>
      </c>
      <c r="T112" s="248">
        <v>3126.814488</v>
      </c>
      <c r="U112" s="248">
        <v>269.4</v>
      </c>
      <c r="V112" s="248">
        <v>1032</v>
      </c>
      <c r="W112" s="248">
        <v>1114.56</v>
      </c>
      <c r="X112" s="248">
        <v>323.28</v>
      </c>
      <c r="Y112" s="248">
        <v>516</v>
      </c>
      <c r="Z112" s="248">
        <v>557.28</v>
      </c>
      <c r="AA112" s="248">
        <v>1203.32</v>
      </c>
      <c r="AB112" s="248">
        <v>34.4</v>
      </c>
      <c r="AC112" s="248">
        <v>37.152</v>
      </c>
      <c r="AD112" s="248">
        <v>630.150824448</v>
      </c>
      <c r="AE112" s="259">
        <v>0</v>
      </c>
      <c r="AF112" s="281">
        <v>0</v>
      </c>
      <c r="AG112" s="247">
        <v>337</v>
      </c>
      <c r="AH112" s="248">
        <v>337</v>
      </c>
      <c r="AI112" s="248">
        <v>1885</v>
      </c>
      <c r="AJ112" s="248">
        <v>63.5245</v>
      </c>
      <c r="AK112" s="259">
        <v>0</v>
      </c>
      <c r="AL112" s="260">
        <v>0</v>
      </c>
      <c r="AM112" s="291">
        <v>5099</v>
      </c>
      <c r="AN112" s="292">
        <v>339.933333333333</v>
      </c>
      <c r="AO112" s="292">
        <v>2576.56</v>
      </c>
      <c r="AP112" s="292">
        <v>1051.0303552</v>
      </c>
      <c r="AQ112" s="259">
        <v>0</v>
      </c>
      <c r="AR112" s="302">
        <v>0</v>
      </c>
      <c r="AS112" s="310"/>
      <c r="AT112" s="308"/>
      <c r="AU112" s="308"/>
      <c r="AV112" s="309"/>
      <c r="AW112" s="320"/>
      <c r="AX112" s="321"/>
      <c r="AY112" s="319"/>
      <c r="AZ112" s="319"/>
      <c r="BA112" s="309"/>
      <c r="BB112" s="319"/>
      <c r="BC112" s="310"/>
      <c r="BD112" s="319"/>
      <c r="BE112" s="308"/>
      <c r="BF112" s="309"/>
      <c r="BG112" s="319"/>
    </row>
    <row r="113" s="217" customFormat="true" ht="18" customHeight="true" spans="1:59">
      <c r="A113" s="245" t="s">
        <v>507</v>
      </c>
      <c r="B113" s="246">
        <v>0</v>
      </c>
      <c r="C113" s="247">
        <v>904</v>
      </c>
      <c r="D113" s="248">
        <v>931.12</v>
      </c>
      <c r="E113" s="248">
        <v>698</v>
      </c>
      <c r="F113" s="248">
        <v>779.906112</v>
      </c>
      <c r="G113" s="248">
        <v>5839</v>
      </c>
      <c r="H113" s="248">
        <v>6014.17</v>
      </c>
      <c r="I113" s="248">
        <v>536</v>
      </c>
      <c r="J113" s="248">
        <v>3868.314144</v>
      </c>
      <c r="K113" s="259">
        <v>0</v>
      </c>
      <c r="L113" s="260">
        <v>0</v>
      </c>
      <c r="M113" s="268">
        <v>72</v>
      </c>
      <c r="N113" s="248">
        <v>1462</v>
      </c>
      <c r="O113" s="248">
        <v>17894.88</v>
      </c>
      <c r="P113" s="248">
        <v>128.843136</v>
      </c>
      <c r="Q113" s="272">
        <v>1161</v>
      </c>
      <c r="R113" s="248">
        <v>1462</v>
      </c>
      <c r="S113" s="248">
        <v>18158.04</v>
      </c>
      <c r="T113" s="248">
        <v>2108.148444</v>
      </c>
      <c r="U113" s="248">
        <v>184.95</v>
      </c>
      <c r="V113" s="248">
        <v>1032</v>
      </c>
      <c r="W113" s="248">
        <v>1114.56</v>
      </c>
      <c r="X113" s="248">
        <v>221.94</v>
      </c>
      <c r="Y113" s="248">
        <v>516</v>
      </c>
      <c r="Z113" s="248">
        <v>557.28</v>
      </c>
      <c r="AA113" s="248">
        <v>826.11</v>
      </c>
      <c r="AB113" s="248">
        <v>34.4</v>
      </c>
      <c r="AC113" s="248">
        <v>37.152</v>
      </c>
      <c r="AD113" s="248">
        <v>432.614680704</v>
      </c>
      <c r="AE113" s="259">
        <v>0</v>
      </c>
      <c r="AF113" s="281">
        <v>0</v>
      </c>
      <c r="AG113" s="247">
        <v>393</v>
      </c>
      <c r="AH113" s="248">
        <v>393</v>
      </c>
      <c r="AI113" s="248">
        <v>1885</v>
      </c>
      <c r="AJ113" s="248">
        <v>74.0805</v>
      </c>
      <c r="AK113" s="259">
        <v>0</v>
      </c>
      <c r="AL113" s="260">
        <v>0</v>
      </c>
      <c r="AM113" s="291">
        <v>109</v>
      </c>
      <c r="AN113" s="292">
        <v>7.26666666666667</v>
      </c>
      <c r="AO113" s="292">
        <v>2576.56</v>
      </c>
      <c r="AP113" s="292">
        <v>22.4676032</v>
      </c>
      <c r="AQ113" s="259">
        <v>0</v>
      </c>
      <c r="AR113" s="302">
        <v>0</v>
      </c>
      <c r="AS113" s="314"/>
      <c r="AT113" s="308"/>
      <c r="AU113" s="308"/>
      <c r="AV113" s="309"/>
      <c r="AW113" s="320"/>
      <c r="AX113" s="321"/>
      <c r="AY113" s="319"/>
      <c r="AZ113" s="319"/>
      <c r="BA113" s="309"/>
      <c r="BB113" s="319"/>
      <c r="BC113" s="310"/>
      <c r="BD113" s="319"/>
      <c r="BE113" s="308"/>
      <c r="BF113" s="309"/>
      <c r="BG113" s="319"/>
    </row>
    <row r="114" s="217" customFormat="true" ht="18" customHeight="true" spans="1:59">
      <c r="A114" s="245" t="s">
        <v>508</v>
      </c>
      <c r="B114" s="246">
        <v>233.4756858432</v>
      </c>
      <c r="C114" s="247">
        <v>132</v>
      </c>
      <c r="D114" s="248">
        <v>135.96</v>
      </c>
      <c r="E114" s="248">
        <v>698</v>
      </c>
      <c r="F114" s="248">
        <v>113.880096</v>
      </c>
      <c r="G114" s="248">
        <v>6</v>
      </c>
      <c r="H114" s="248">
        <v>6.18</v>
      </c>
      <c r="I114" s="248">
        <v>536</v>
      </c>
      <c r="J114" s="248">
        <v>3.974976</v>
      </c>
      <c r="K114" s="259">
        <v>0.6</v>
      </c>
      <c r="L114" s="260">
        <v>70.7130432</v>
      </c>
      <c r="M114" s="268">
        <v>19</v>
      </c>
      <c r="N114" s="248">
        <v>2500</v>
      </c>
      <c r="O114" s="248">
        <v>30600</v>
      </c>
      <c r="P114" s="248">
        <v>58.14</v>
      </c>
      <c r="Q114" s="272">
        <v>0</v>
      </c>
      <c r="R114" s="248">
        <v>2500</v>
      </c>
      <c r="S114" s="248">
        <v>31050</v>
      </c>
      <c r="T114" s="248">
        <v>0</v>
      </c>
      <c r="U114" s="248">
        <v>2.85</v>
      </c>
      <c r="V114" s="248">
        <v>1032</v>
      </c>
      <c r="W114" s="248">
        <v>1114.56</v>
      </c>
      <c r="X114" s="248">
        <v>3.42</v>
      </c>
      <c r="Y114" s="248">
        <v>516</v>
      </c>
      <c r="Z114" s="248">
        <v>557.28</v>
      </c>
      <c r="AA114" s="248">
        <v>12.73</v>
      </c>
      <c r="AB114" s="248">
        <v>34.4</v>
      </c>
      <c r="AC114" s="248">
        <v>37.152</v>
      </c>
      <c r="AD114" s="248">
        <v>6.666406272</v>
      </c>
      <c r="AE114" s="259">
        <v>0.6</v>
      </c>
      <c r="AF114" s="281">
        <v>38.8838437632</v>
      </c>
      <c r="AG114" s="247">
        <v>135</v>
      </c>
      <c r="AH114" s="248">
        <v>135</v>
      </c>
      <c r="AI114" s="248">
        <v>1885</v>
      </c>
      <c r="AJ114" s="248">
        <v>25.4475</v>
      </c>
      <c r="AK114" s="259">
        <v>0.6</v>
      </c>
      <c r="AL114" s="260">
        <v>15.2685</v>
      </c>
      <c r="AM114" s="291">
        <v>626</v>
      </c>
      <c r="AN114" s="292">
        <v>41.7333333333333</v>
      </c>
      <c r="AO114" s="292">
        <v>3614.56</v>
      </c>
      <c r="AP114" s="292">
        <v>181.0171648</v>
      </c>
      <c r="AQ114" s="259">
        <v>0.6</v>
      </c>
      <c r="AR114" s="302">
        <v>108.61029888</v>
      </c>
      <c r="AS114" s="314"/>
      <c r="AT114" s="308"/>
      <c r="AU114" s="308"/>
      <c r="AV114" s="309"/>
      <c r="AW114" s="320"/>
      <c r="AX114" s="321"/>
      <c r="AY114" s="319"/>
      <c r="AZ114" s="319"/>
      <c r="BA114" s="309"/>
      <c r="BB114" s="319"/>
      <c r="BC114" s="310"/>
      <c r="BD114" s="319"/>
      <c r="BE114" s="308"/>
      <c r="BF114" s="309"/>
      <c r="BG114" s="319"/>
    </row>
    <row r="115" s="217" customFormat="true" ht="18" customHeight="true" spans="1:59">
      <c r="A115" s="241" t="s">
        <v>509</v>
      </c>
      <c r="B115" s="249"/>
      <c r="C115" s="250"/>
      <c r="D115" s="251"/>
      <c r="E115" s="251"/>
      <c r="F115" s="251"/>
      <c r="G115" s="251"/>
      <c r="H115" s="251"/>
      <c r="I115" s="251"/>
      <c r="J115" s="251"/>
      <c r="K115" s="251"/>
      <c r="L115" s="261"/>
      <c r="M115" s="269"/>
      <c r="N115" s="251"/>
      <c r="O115" s="251"/>
      <c r="P115" s="251"/>
      <c r="Q115" s="251"/>
      <c r="R115" s="251"/>
      <c r="S115" s="251"/>
      <c r="T115" s="251"/>
      <c r="U115" s="274"/>
      <c r="V115" s="274"/>
      <c r="W115" s="274"/>
      <c r="X115" s="274"/>
      <c r="Y115" s="274"/>
      <c r="Z115" s="274"/>
      <c r="AA115" s="274"/>
      <c r="AB115" s="274"/>
      <c r="AC115" s="274"/>
      <c r="AD115" s="274"/>
      <c r="AE115" s="282"/>
      <c r="AF115" s="283"/>
      <c r="AG115" s="247"/>
      <c r="AH115" s="251"/>
      <c r="AI115" s="251"/>
      <c r="AJ115" s="274"/>
      <c r="AK115" s="282"/>
      <c r="AL115" s="293"/>
      <c r="AM115" s="291"/>
      <c r="AN115" s="294"/>
      <c r="AO115" s="300"/>
      <c r="AP115" s="294"/>
      <c r="AQ115" s="282"/>
      <c r="AR115" s="303"/>
      <c r="AS115" s="311">
        <v>190</v>
      </c>
      <c r="AT115" s="312">
        <v>2087.595</v>
      </c>
      <c r="AU115" s="312">
        <v>475.97166</v>
      </c>
      <c r="AV115" s="313">
        <v>0.6</v>
      </c>
      <c r="AW115" s="322">
        <v>285.582996</v>
      </c>
      <c r="AX115" s="323">
        <v>163</v>
      </c>
      <c r="AY115" s="324">
        <v>1406.565</v>
      </c>
      <c r="AZ115" s="324">
        <v>275.124114</v>
      </c>
      <c r="BA115" s="313">
        <v>0.6</v>
      </c>
      <c r="BB115" s="324">
        <v>165.0744684</v>
      </c>
      <c r="BC115" s="311">
        <v>847</v>
      </c>
      <c r="BD115" s="324">
        <v>1406.565</v>
      </c>
      <c r="BE115" s="312">
        <v>1429.632666</v>
      </c>
      <c r="BF115" s="313">
        <v>0.6</v>
      </c>
      <c r="BG115" s="324">
        <v>857.7795996</v>
      </c>
    </row>
    <row r="116" s="217" customFormat="true" ht="18" customHeight="true" spans="1:59">
      <c r="A116" s="245" t="s">
        <v>510</v>
      </c>
      <c r="B116" s="246">
        <v>2035.69396992</v>
      </c>
      <c r="C116" s="247">
        <v>0</v>
      </c>
      <c r="D116" s="248">
        <v>0</v>
      </c>
      <c r="E116" s="248">
        <v>698</v>
      </c>
      <c r="F116" s="248">
        <v>0</v>
      </c>
      <c r="G116" s="248">
        <v>0</v>
      </c>
      <c r="H116" s="248">
        <v>0</v>
      </c>
      <c r="I116" s="248">
        <v>536</v>
      </c>
      <c r="J116" s="248">
        <v>0</v>
      </c>
      <c r="K116" s="259">
        <v>0.6</v>
      </c>
      <c r="L116" s="260">
        <v>0</v>
      </c>
      <c r="M116" s="268">
        <v>0</v>
      </c>
      <c r="N116" s="248">
        <v>1620</v>
      </c>
      <c r="O116" s="248">
        <v>19828.8</v>
      </c>
      <c r="P116" s="248">
        <v>0</v>
      </c>
      <c r="Q116" s="272">
        <v>0</v>
      </c>
      <c r="R116" s="248">
        <v>1463</v>
      </c>
      <c r="S116" s="248">
        <v>18170.46</v>
      </c>
      <c r="T116" s="248">
        <v>0</v>
      </c>
      <c r="U116" s="248">
        <v>0</v>
      </c>
      <c r="V116" s="248">
        <v>1032</v>
      </c>
      <c r="W116" s="248">
        <v>1114.56</v>
      </c>
      <c r="X116" s="248">
        <v>0</v>
      </c>
      <c r="Y116" s="248">
        <v>516</v>
      </c>
      <c r="Z116" s="248">
        <v>557.28</v>
      </c>
      <c r="AA116" s="248">
        <v>0</v>
      </c>
      <c r="AB116" s="248">
        <v>34.4</v>
      </c>
      <c r="AC116" s="248">
        <v>37.152</v>
      </c>
      <c r="AD116" s="248">
        <v>0</v>
      </c>
      <c r="AE116" s="259">
        <v>0.6</v>
      </c>
      <c r="AF116" s="281">
        <v>0</v>
      </c>
      <c r="AG116" s="247">
        <v>0</v>
      </c>
      <c r="AH116" s="248">
        <v>0</v>
      </c>
      <c r="AI116" s="248">
        <v>1885</v>
      </c>
      <c r="AJ116" s="248">
        <v>0</v>
      </c>
      <c r="AK116" s="259">
        <v>0.6</v>
      </c>
      <c r="AL116" s="260">
        <v>0</v>
      </c>
      <c r="AM116" s="291">
        <v>15509</v>
      </c>
      <c r="AN116" s="292">
        <v>1033.93333333333</v>
      </c>
      <c r="AO116" s="292">
        <v>2734.56</v>
      </c>
      <c r="AP116" s="292">
        <v>3392.8232832</v>
      </c>
      <c r="AQ116" s="259">
        <v>0.6</v>
      </c>
      <c r="AR116" s="302">
        <v>2035.69396992</v>
      </c>
      <c r="AS116" s="314"/>
      <c r="AT116" s="308"/>
      <c r="AU116" s="308"/>
      <c r="AV116" s="309"/>
      <c r="AW116" s="320"/>
      <c r="AX116" s="321"/>
      <c r="AY116" s="319"/>
      <c r="AZ116" s="319"/>
      <c r="BA116" s="309"/>
      <c r="BB116" s="319"/>
      <c r="BC116" s="310"/>
      <c r="BD116" s="319"/>
      <c r="BE116" s="308"/>
      <c r="BF116" s="309"/>
      <c r="BG116" s="319"/>
    </row>
    <row r="117" s="217" customFormat="true" ht="18" customHeight="true" spans="1:59">
      <c r="A117" s="245" t="s">
        <v>511</v>
      </c>
      <c r="B117" s="246">
        <v>0</v>
      </c>
      <c r="C117" s="247">
        <v>1554</v>
      </c>
      <c r="D117" s="248">
        <v>1600.62</v>
      </c>
      <c r="E117" s="248">
        <v>698</v>
      </c>
      <c r="F117" s="248">
        <v>1340.679312</v>
      </c>
      <c r="G117" s="248">
        <v>4830</v>
      </c>
      <c r="H117" s="248">
        <v>4974.9</v>
      </c>
      <c r="I117" s="248">
        <v>536</v>
      </c>
      <c r="J117" s="248">
        <v>3199.85568</v>
      </c>
      <c r="K117" s="259">
        <v>0</v>
      </c>
      <c r="L117" s="260">
        <v>0</v>
      </c>
      <c r="M117" s="268">
        <v>353</v>
      </c>
      <c r="N117" s="248">
        <v>1620</v>
      </c>
      <c r="O117" s="248">
        <v>19828.8</v>
      </c>
      <c r="P117" s="248">
        <v>699.95664</v>
      </c>
      <c r="Q117" s="272">
        <v>924</v>
      </c>
      <c r="R117" s="248">
        <v>1463</v>
      </c>
      <c r="S117" s="248">
        <v>18170.46</v>
      </c>
      <c r="T117" s="248">
        <v>1678.950504</v>
      </c>
      <c r="U117" s="248">
        <v>191.55</v>
      </c>
      <c r="V117" s="248">
        <v>1032</v>
      </c>
      <c r="W117" s="248">
        <v>1114.56</v>
      </c>
      <c r="X117" s="248">
        <v>229.86</v>
      </c>
      <c r="Y117" s="248">
        <v>516</v>
      </c>
      <c r="Z117" s="248">
        <v>557.28</v>
      </c>
      <c r="AA117" s="248">
        <v>855.59</v>
      </c>
      <c r="AB117" s="248">
        <v>34.4</v>
      </c>
      <c r="AC117" s="248">
        <v>37.152</v>
      </c>
      <c r="AD117" s="248">
        <v>448.052674176</v>
      </c>
      <c r="AE117" s="259">
        <v>0</v>
      </c>
      <c r="AF117" s="281">
        <v>0</v>
      </c>
      <c r="AG117" s="247">
        <v>586</v>
      </c>
      <c r="AH117" s="248">
        <v>586</v>
      </c>
      <c r="AI117" s="248">
        <v>1885</v>
      </c>
      <c r="AJ117" s="248">
        <v>110.461</v>
      </c>
      <c r="AK117" s="259">
        <v>0</v>
      </c>
      <c r="AL117" s="260">
        <v>0</v>
      </c>
      <c r="AM117" s="291">
        <v>0</v>
      </c>
      <c r="AN117" s="292">
        <v>0</v>
      </c>
      <c r="AO117" s="292">
        <v>2734.56</v>
      </c>
      <c r="AP117" s="292">
        <v>0</v>
      </c>
      <c r="AQ117" s="259">
        <v>0</v>
      </c>
      <c r="AR117" s="302">
        <v>0</v>
      </c>
      <c r="AS117" s="314"/>
      <c r="AT117" s="308"/>
      <c r="AU117" s="308"/>
      <c r="AV117" s="309"/>
      <c r="AW117" s="320"/>
      <c r="AX117" s="321"/>
      <c r="AY117" s="319"/>
      <c r="AZ117" s="319"/>
      <c r="BA117" s="309"/>
      <c r="BB117" s="319"/>
      <c r="BC117" s="314"/>
      <c r="BD117" s="319"/>
      <c r="BE117" s="308"/>
      <c r="BF117" s="309"/>
      <c r="BG117" s="319"/>
    </row>
    <row r="118" s="217" customFormat="true" ht="18" customHeight="true" spans="1:59">
      <c r="A118" s="245" t="s">
        <v>512</v>
      </c>
      <c r="B118" s="246">
        <v>0</v>
      </c>
      <c r="C118" s="247">
        <v>566</v>
      </c>
      <c r="D118" s="248">
        <v>582.98</v>
      </c>
      <c r="E118" s="248">
        <v>698</v>
      </c>
      <c r="F118" s="248">
        <v>488.304048</v>
      </c>
      <c r="G118" s="248">
        <v>2593</v>
      </c>
      <c r="H118" s="248">
        <v>2670.79</v>
      </c>
      <c r="I118" s="248">
        <v>536</v>
      </c>
      <c r="J118" s="248">
        <v>1717.852128</v>
      </c>
      <c r="K118" s="259">
        <v>0</v>
      </c>
      <c r="L118" s="260">
        <v>0</v>
      </c>
      <c r="M118" s="268">
        <v>54</v>
      </c>
      <c r="N118" s="248">
        <v>1620</v>
      </c>
      <c r="O118" s="248">
        <v>19828.8</v>
      </c>
      <c r="P118" s="248">
        <v>107.07552</v>
      </c>
      <c r="Q118" s="272">
        <v>551</v>
      </c>
      <c r="R118" s="248">
        <v>1463</v>
      </c>
      <c r="S118" s="248">
        <v>18170.46</v>
      </c>
      <c r="T118" s="248">
        <v>1001.192346</v>
      </c>
      <c r="U118" s="248">
        <v>90.75</v>
      </c>
      <c r="V118" s="248">
        <v>1032</v>
      </c>
      <c r="W118" s="248">
        <v>1114.56</v>
      </c>
      <c r="X118" s="248">
        <v>108.9</v>
      </c>
      <c r="Y118" s="248">
        <v>516</v>
      </c>
      <c r="Z118" s="248">
        <v>557.28</v>
      </c>
      <c r="AA118" s="248">
        <v>405.35</v>
      </c>
      <c r="AB118" s="248">
        <v>34.4</v>
      </c>
      <c r="AC118" s="248">
        <v>37.152</v>
      </c>
      <c r="AD118" s="248">
        <v>212.27241024</v>
      </c>
      <c r="AE118" s="259">
        <v>0</v>
      </c>
      <c r="AF118" s="281">
        <v>0</v>
      </c>
      <c r="AG118" s="247">
        <v>336</v>
      </c>
      <c r="AH118" s="248">
        <v>336</v>
      </c>
      <c r="AI118" s="248">
        <v>1885</v>
      </c>
      <c r="AJ118" s="248">
        <v>63.336</v>
      </c>
      <c r="AK118" s="259">
        <v>0</v>
      </c>
      <c r="AL118" s="260">
        <v>0</v>
      </c>
      <c r="AM118" s="291">
        <v>3500</v>
      </c>
      <c r="AN118" s="292">
        <v>233.333333333333</v>
      </c>
      <c r="AO118" s="292">
        <v>2734.56</v>
      </c>
      <c r="AP118" s="292">
        <v>765.6768</v>
      </c>
      <c r="AQ118" s="259">
        <v>0</v>
      </c>
      <c r="AR118" s="302">
        <v>0</v>
      </c>
      <c r="AS118" s="314"/>
      <c r="AT118" s="308"/>
      <c r="AU118" s="308"/>
      <c r="AV118" s="309"/>
      <c r="AW118" s="320"/>
      <c r="AX118" s="321"/>
      <c r="AY118" s="319"/>
      <c r="AZ118" s="319"/>
      <c r="BA118" s="309"/>
      <c r="BB118" s="319"/>
      <c r="BC118" s="314"/>
      <c r="BD118" s="319"/>
      <c r="BE118" s="308"/>
      <c r="BF118" s="309"/>
      <c r="BG118" s="319"/>
    </row>
    <row r="119" s="217" customFormat="true" ht="18" customHeight="true" spans="1:59">
      <c r="A119" s="245" t="s">
        <v>513</v>
      </c>
      <c r="B119" s="246">
        <v>7828.8657010176</v>
      </c>
      <c r="C119" s="247">
        <v>676</v>
      </c>
      <c r="D119" s="248">
        <v>696.28</v>
      </c>
      <c r="E119" s="248">
        <v>698</v>
      </c>
      <c r="F119" s="248">
        <v>583.204128</v>
      </c>
      <c r="G119" s="248">
        <v>9419</v>
      </c>
      <c r="H119" s="248">
        <v>9701.57</v>
      </c>
      <c r="I119" s="248">
        <v>536</v>
      </c>
      <c r="J119" s="248">
        <v>6240.049824</v>
      </c>
      <c r="K119" s="259">
        <v>0.6</v>
      </c>
      <c r="L119" s="260">
        <v>4093.9523712</v>
      </c>
      <c r="M119" s="268">
        <v>151</v>
      </c>
      <c r="N119" s="248">
        <v>1620</v>
      </c>
      <c r="O119" s="248">
        <v>19828.8</v>
      </c>
      <c r="P119" s="248">
        <v>299.41488</v>
      </c>
      <c r="Q119" s="272">
        <v>2066</v>
      </c>
      <c r="R119" s="248">
        <v>1463</v>
      </c>
      <c r="S119" s="248">
        <v>18170.46</v>
      </c>
      <c r="T119" s="248">
        <v>3754.017036</v>
      </c>
      <c r="U119" s="248">
        <v>332.55</v>
      </c>
      <c r="V119" s="248">
        <v>1032</v>
      </c>
      <c r="W119" s="248">
        <v>1114.56</v>
      </c>
      <c r="X119" s="248">
        <v>399.06</v>
      </c>
      <c r="Y119" s="248">
        <v>516</v>
      </c>
      <c r="Z119" s="248">
        <v>557.28</v>
      </c>
      <c r="AA119" s="248">
        <v>1485.39</v>
      </c>
      <c r="AB119" s="248">
        <v>34.4</v>
      </c>
      <c r="AC119" s="248">
        <v>37.152</v>
      </c>
      <c r="AD119" s="248">
        <v>777.864352896</v>
      </c>
      <c r="AE119" s="259">
        <v>0.6</v>
      </c>
      <c r="AF119" s="281">
        <v>2898.7777613376</v>
      </c>
      <c r="AG119" s="247">
        <v>2117</v>
      </c>
      <c r="AH119" s="248">
        <v>2117</v>
      </c>
      <c r="AI119" s="248">
        <v>1885</v>
      </c>
      <c r="AJ119" s="248">
        <v>399.0545</v>
      </c>
      <c r="AK119" s="259">
        <v>0.6</v>
      </c>
      <c r="AL119" s="260">
        <v>239.4327</v>
      </c>
      <c r="AM119" s="291">
        <v>4546</v>
      </c>
      <c r="AN119" s="292">
        <v>303.066666666667</v>
      </c>
      <c r="AO119" s="292">
        <v>2734.56</v>
      </c>
      <c r="AP119" s="292">
        <v>994.5047808</v>
      </c>
      <c r="AQ119" s="259">
        <v>0.6</v>
      </c>
      <c r="AR119" s="302">
        <v>596.70286848</v>
      </c>
      <c r="AS119" s="314"/>
      <c r="AT119" s="308"/>
      <c r="AU119" s="308"/>
      <c r="AV119" s="309"/>
      <c r="AW119" s="320"/>
      <c r="AX119" s="321"/>
      <c r="AY119" s="319"/>
      <c r="AZ119" s="319"/>
      <c r="BA119" s="309"/>
      <c r="BB119" s="319"/>
      <c r="BC119" s="314"/>
      <c r="BD119" s="319"/>
      <c r="BE119" s="308"/>
      <c r="BF119" s="309"/>
      <c r="BG119" s="319"/>
    </row>
    <row r="120" s="217" customFormat="true" ht="18" customHeight="true" spans="1:59">
      <c r="A120" s="245" t="s">
        <v>514</v>
      </c>
      <c r="B120" s="246">
        <v>12653.0117524128</v>
      </c>
      <c r="C120" s="247">
        <v>2325</v>
      </c>
      <c r="D120" s="248">
        <v>2394.75</v>
      </c>
      <c r="E120" s="248">
        <v>698</v>
      </c>
      <c r="F120" s="248">
        <v>2005.8426</v>
      </c>
      <c r="G120" s="248">
        <v>19206</v>
      </c>
      <c r="H120" s="248">
        <v>19782.18</v>
      </c>
      <c r="I120" s="248">
        <v>536</v>
      </c>
      <c r="J120" s="248">
        <v>12723.898176</v>
      </c>
      <c r="K120" s="259">
        <v>0.6</v>
      </c>
      <c r="L120" s="260">
        <v>8837.8444656</v>
      </c>
      <c r="M120" s="268">
        <v>151</v>
      </c>
      <c r="N120" s="248">
        <v>1620</v>
      </c>
      <c r="O120" s="248">
        <v>19828.8</v>
      </c>
      <c r="P120" s="248">
        <v>299.41488</v>
      </c>
      <c r="Q120" s="272">
        <v>2275</v>
      </c>
      <c r="R120" s="248">
        <v>1463</v>
      </c>
      <c r="S120" s="248">
        <v>18170.46</v>
      </c>
      <c r="T120" s="248">
        <v>4133.77965</v>
      </c>
      <c r="U120" s="248">
        <v>363.9</v>
      </c>
      <c r="V120" s="248">
        <v>1032</v>
      </c>
      <c r="W120" s="248">
        <v>1114.56</v>
      </c>
      <c r="X120" s="248">
        <v>436.68</v>
      </c>
      <c r="Y120" s="248">
        <v>516</v>
      </c>
      <c r="Z120" s="248">
        <v>557.28</v>
      </c>
      <c r="AA120" s="248">
        <v>1625.42</v>
      </c>
      <c r="AB120" s="248">
        <v>34.4</v>
      </c>
      <c r="AC120" s="248">
        <v>37.152</v>
      </c>
      <c r="AD120" s="248">
        <v>851.194821888</v>
      </c>
      <c r="AE120" s="259">
        <v>0.6</v>
      </c>
      <c r="AF120" s="281">
        <v>3170.6336111328</v>
      </c>
      <c r="AG120" s="247">
        <v>3539</v>
      </c>
      <c r="AH120" s="248">
        <v>3539</v>
      </c>
      <c r="AI120" s="248">
        <v>1885</v>
      </c>
      <c r="AJ120" s="248">
        <v>667.1015</v>
      </c>
      <c r="AK120" s="259">
        <v>0.6</v>
      </c>
      <c r="AL120" s="260">
        <v>400.2609</v>
      </c>
      <c r="AM120" s="291">
        <v>1861</v>
      </c>
      <c r="AN120" s="292">
        <v>124.066666666667</v>
      </c>
      <c r="AO120" s="292">
        <v>2734.56</v>
      </c>
      <c r="AP120" s="292">
        <v>407.1212928</v>
      </c>
      <c r="AQ120" s="259">
        <v>0.6</v>
      </c>
      <c r="AR120" s="302">
        <v>244.27277568</v>
      </c>
      <c r="AS120" s="314"/>
      <c r="AT120" s="308"/>
      <c r="AU120" s="308"/>
      <c r="AV120" s="309"/>
      <c r="AW120" s="320"/>
      <c r="AX120" s="321"/>
      <c r="AY120" s="319"/>
      <c r="AZ120" s="319"/>
      <c r="BA120" s="309"/>
      <c r="BB120" s="319"/>
      <c r="BC120" s="314"/>
      <c r="BD120" s="319"/>
      <c r="BE120" s="308"/>
      <c r="BF120" s="309"/>
      <c r="BG120" s="319"/>
    </row>
    <row r="121" s="217" customFormat="true" ht="18" customHeight="true" spans="1:59">
      <c r="A121" s="245" t="s">
        <v>515</v>
      </c>
      <c r="B121" s="246">
        <v>5716.1825450112</v>
      </c>
      <c r="C121" s="247">
        <v>568</v>
      </c>
      <c r="D121" s="248">
        <v>585.04</v>
      </c>
      <c r="E121" s="248">
        <v>698</v>
      </c>
      <c r="F121" s="248">
        <v>490.029504</v>
      </c>
      <c r="G121" s="248">
        <v>7590</v>
      </c>
      <c r="H121" s="248">
        <v>7817.7</v>
      </c>
      <c r="I121" s="248">
        <v>536</v>
      </c>
      <c r="J121" s="248">
        <v>5028.34464</v>
      </c>
      <c r="K121" s="259">
        <v>0.6</v>
      </c>
      <c r="L121" s="260">
        <v>3311.0244864</v>
      </c>
      <c r="M121" s="268">
        <v>87</v>
      </c>
      <c r="N121" s="248">
        <v>1620</v>
      </c>
      <c r="O121" s="248">
        <v>19828.8</v>
      </c>
      <c r="P121" s="248">
        <v>172.51056</v>
      </c>
      <c r="Q121" s="272">
        <v>1292</v>
      </c>
      <c r="R121" s="248">
        <v>1463</v>
      </c>
      <c r="S121" s="248">
        <v>18170.46</v>
      </c>
      <c r="T121" s="248">
        <v>2347.623432</v>
      </c>
      <c r="U121" s="248">
        <v>206.85</v>
      </c>
      <c r="V121" s="248">
        <v>1032</v>
      </c>
      <c r="W121" s="248">
        <v>1114.56</v>
      </c>
      <c r="X121" s="248">
        <v>248.22</v>
      </c>
      <c r="Y121" s="248">
        <v>516</v>
      </c>
      <c r="Z121" s="248">
        <v>557.28</v>
      </c>
      <c r="AA121" s="248">
        <v>923.93</v>
      </c>
      <c r="AB121" s="248">
        <v>34.4</v>
      </c>
      <c r="AC121" s="248">
        <v>37.152</v>
      </c>
      <c r="AD121" s="248">
        <v>483.840749952</v>
      </c>
      <c r="AE121" s="259">
        <v>0.6</v>
      </c>
      <c r="AF121" s="281">
        <v>1802.3848451712</v>
      </c>
      <c r="AG121" s="247">
        <v>4328</v>
      </c>
      <c r="AH121" s="248">
        <v>4328</v>
      </c>
      <c r="AI121" s="248">
        <v>1885</v>
      </c>
      <c r="AJ121" s="248">
        <v>815.828</v>
      </c>
      <c r="AK121" s="259">
        <v>0.6</v>
      </c>
      <c r="AL121" s="260">
        <v>489.4968</v>
      </c>
      <c r="AM121" s="291">
        <v>863</v>
      </c>
      <c r="AN121" s="292">
        <v>57.5333333333333</v>
      </c>
      <c r="AO121" s="292">
        <v>2734.56</v>
      </c>
      <c r="AP121" s="292">
        <v>188.7940224</v>
      </c>
      <c r="AQ121" s="259">
        <v>0.6</v>
      </c>
      <c r="AR121" s="302">
        <v>113.27641344</v>
      </c>
      <c r="AS121" s="314"/>
      <c r="AT121" s="308"/>
      <c r="AU121" s="308"/>
      <c r="AV121" s="309"/>
      <c r="AW121" s="320"/>
      <c r="AX121" s="321"/>
      <c r="AY121" s="319"/>
      <c r="AZ121" s="319"/>
      <c r="BA121" s="309"/>
      <c r="BB121" s="319"/>
      <c r="BC121" s="314"/>
      <c r="BD121" s="319"/>
      <c r="BE121" s="308"/>
      <c r="BF121" s="309"/>
      <c r="BG121" s="319"/>
    </row>
    <row r="122" s="217" customFormat="true" ht="18" customHeight="true" spans="1:59">
      <c r="A122" s="245" t="s">
        <v>516</v>
      </c>
      <c r="B122" s="246">
        <v>327.3756295872</v>
      </c>
      <c r="C122" s="247">
        <v>77</v>
      </c>
      <c r="D122" s="248">
        <v>79.31</v>
      </c>
      <c r="E122" s="248">
        <v>698</v>
      </c>
      <c r="F122" s="248">
        <v>66.430056</v>
      </c>
      <c r="G122" s="248">
        <v>388</v>
      </c>
      <c r="H122" s="248">
        <v>399.64</v>
      </c>
      <c r="I122" s="248">
        <v>536</v>
      </c>
      <c r="J122" s="248">
        <v>257.048448</v>
      </c>
      <c r="K122" s="259">
        <v>0.6</v>
      </c>
      <c r="L122" s="260">
        <v>194.0871024</v>
      </c>
      <c r="M122" s="268">
        <v>9</v>
      </c>
      <c r="N122" s="248">
        <v>1620</v>
      </c>
      <c r="O122" s="248">
        <v>19828.8</v>
      </c>
      <c r="P122" s="248">
        <v>17.84592</v>
      </c>
      <c r="Q122" s="272">
        <v>90</v>
      </c>
      <c r="R122" s="248">
        <v>1463</v>
      </c>
      <c r="S122" s="248">
        <v>18170.46</v>
      </c>
      <c r="T122" s="248">
        <v>163.53414</v>
      </c>
      <c r="U122" s="248">
        <v>14.85</v>
      </c>
      <c r="V122" s="248">
        <v>1032</v>
      </c>
      <c r="W122" s="248">
        <v>1114.56</v>
      </c>
      <c r="X122" s="248">
        <v>17.82</v>
      </c>
      <c r="Y122" s="248">
        <v>516</v>
      </c>
      <c r="Z122" s="248">
        <v>557.28</v>
      </c>
      <c r="AA122" s="248">
        <v>66.33</v>
      </c>
      <c r="AB122" s="248">
        <v>34.4</v>
      </c>
      <c r="AC122" s="248">
        <v>37.152</v>
      </c>
      <c r="AD122" s="248">
        <v>34.735485312</v>
      </c>
      <c r="AE122" s="259">
        <v>0.6</v>
      </c>
      <c r="AF122" s="281">
        <v>129.6693271872</v>
      </c>
      <c r="AG122" s="247">
        <v>32</v>
      </c>
      <c r="AH122" s="248">
        <v>32</v>
      </c>
      <c r="AI122" s="248">
        <v>1885</v>
      </c>
      <c r="AJ122" s="248">
        <v>6.032</v>
      </c>
      <c r="AK122" s="259">
        <v>0.6</v>
      </c>
      <c r="AL122" s="260">
        <v>3.6192</v>
      </c>
      <c r="AM122" s="291">
        <v>0</v>
      </c>
      <c r="AN122" s="292">
        <v>0</v>
      </c>
      <c r="AO122" s="292">
        <v>2734.56</v>
      </c>
      <c r="AP122" s="292">
        <v>0</v>
      </c>
      <c r="AQ122" s="259">
        <v>0.6</v>
      </c>
      <c r="AR122" s="302">
        <v>0</v>
      </c>
      <c r="AS122" s="310"/>
      <c r="AT122" s="308"/>
      <c r="AU122" s="308"/>
      <c r="AV122" s="309"/>
      <c r="AW122" s="320"/>
      <c r="AX122" s="321"/>
      <c r="AY122" s="319"/>
      <c r="AZ122" s="319"/>
      <c r="BA122" s="309"/>
      <c r="BB122" s="319"/>
      <c r="BC122" s="314"/>
      <c r="BD122" s="319"/>
      <c r="BE122" s="308"/>
      <c r="BF122" s="309"/>
      <c r="BG122" s="319"/>
    </row>
    <row r="123" s="217" customFormat="true" ht="18" customHeight="true" spans="1:59">
      <c r="A123" s="245" t="s">
        <v>517</v>
      </c>
      <c r="B123" s="246">
        <v>622.8680806656</v>
      </c>
      <c r="C123" s="247">
        <v>259</v>
      </c>
      <c r="D123" s="248">
        <v>266.77</v>
      </c>
      <c r="E123" s="248">
        <v>698</v>
      </c>
      <c r="F123" s="248">
        <v>223.446552</v>
      </c>
      <c r="G123" s="248">
        <v>130</v>
      </c>
      <c r="H123" s="248">
        <v>133.9</v>
      </c>
      <c r="I123" s="248">
        <v>536</v>
      </c>
      <c r="J123" s="248">
        <v>86.12448</v>
      </c>
      <c r="K123" s="259">
        <v>0.6</v>
      </c>
      <c r="L123" s="260">
        <v>185.7426192</v>
      </c>
      <c r="M123" s="268">
        <v>19</v>
      </c>
      <c r="N123" s="248">
        <v>1620</v>
      </c>
      <c r="O123" s="248">
        <v>19828.8</v>
      </c>
      <c r="P123" s="248">
        <v>37.67472</v>
      </c>
      <c r="Q123" s="272">
        <v>8</v>
      </c>
      <c r="R123" s="248">
        <v>1463</v>
      </c>
      <c r="S123" s="248">
        <v>18170.46</v>
      </c>
      <c r="T123" s="248">
        <v>14.536368</v>
      </c>
      <c r="U123" s="248">
        <v>4.05</v>
      </c>
      <c r="V123" s="248">
        <v>1032</v>
      </c>
      <c r="W123" s="248">
        <v>1114.56</v>
      </c>
      <c r="X123" s="248">
        <v>4.86</v>
      </c>
      <c r="Y123" s="248">
        <v>516</v>
      </c>
      <c r="Z123" s="248">
        <v>557.28</v>
      </c>
      <c r="AA123" s="248">
        <v>18.09</v>
      </c>
      <c r="AB123" s="248">
        <v>34.4</v>
      </c>
      <c r="AC123" s="248">
        <v>37.152</v>
      </c>
      <c r="AD123" s="248">
        <v>9.473314176</v>
      </c>
      <c r="AE123" s="259">
        <v>0.6</v>
      </c>
      <c r="AF123" s="281">
        <v>37.0106413056</v>
      </c>
      <c r="AG123" s="247">
        <v>222</v>
      </c>
      <c r="AH123" s="248">
        <v>222</v>
      </c>
      <c r="AI123" s="248">
        <v>1885</v>
      </c>
      <c r="AJ123" s="248">
        <v>41.847</v>
      </c>
      <c r="AK123" s="259">
        <v>0.6</v>
      </c>
      <c r="AL123" s="260">
        <v>25.1082</v>
      </c>
      <c r="AM123" s="291">
        <v>2857</v>
      </c>
      <c r="AN123" s="292">
        <v>190.466666666667</v>
      </c>
      <c r="AO123" s="292">
        <v>2734.56</v>
      </c>
      <c r="AP123" s="292">
        <v>625.0110336</v>
      </c>
      <c r="AQ123" s="259">
        <v>0.6</v>
      </c>
      <c r="AR123" s="302">
        <v>375.00662016</v>
      </c>
      <c r="AS123" s="310"/>
      <c r="AT123" s="308"/>
      <c r="AU123" s="308"/>
      <c r="AV123" s="309"/>
      <c r="AW123" s="320"/>
      <c r="AX123" s="321"/>
      <c r="AY123" s="319"/>
      <c r="AZ123" s="319"/>
      <c r="BA123" s="309"/>
      <c r="BB123" s="319"/>
      <c r="BC123" s="314"/>
      <c r="BD123" s="319"/>
      <c r="BE123" s="308"/>
      <c r="BF123" s="309"/>
      <c r="BG123" s="319"/>
    </row>
    <row r="124" s="217" customFormat="true" ht="18" customHeight="true" spans="1:59">
      <c r="A124" s="241" t="s">
        <v>518</v>
      </c>
      <c r="B124" s="249"/>
      <c r="C124" s="250"/>
      <c r="D124" s="251"/>
      <c r="E124" s="251"/>
      <c r="F124" s="251"/>
      <c r="G124" s="251"/>
      <c r="H124" s="251"/>
      <c r="I124" s="251"/>
      <c r="J124" s="251"/>
      <c r="K124" s="251"/>
      <c r="L124" s="261"/>
      <c r="M124" s="269"/>
      <c r="N124" s="251"/>
      <c r="O124" s="251"/>
      <c r="P124" s="251"/>
      <c r="Q124" s="251"/>
      <c r="R124" s="251"/>
      <c r="S124" s="251"/>
      <c r="T124" s="251"/>
      <c r="U124" s="274"/>
      <c r="V124" s="274"/>
      <c r="W124" s="274"/>
      <c r="X124" s="274"/>
      <c r="Y124" s="274"/>
      <c r="Z124" s="274"/>
      <c r="AA124" s="274"/>
      <c r="AB124" s="274"/>
      <c r="AC124" s="274"/>
      <c r="AD124" s="274"/>
      <c r="AE124" s="282"/>
      <c r="AF124" s="283"/>
      <c r="AG124" s="247"/>
      <c r="AH124" s="251"/>
      <c r="AI124" s="251"/>
      <c r="AJ124" s="274"/>
      <c r="AK124" s="282"/>
      <c r="AL124" s="293"/>
      <c r="AM124" s="291"/>
      <c r="AN124" s="294"/>
      <c r="AO124" s="300"/>
      <c r="AP124" s="294"/>
      <c r="AQ124" s="282"/>
      <c r="AR124" s="303"/>
      <c r="AS124" s="311">
        <v>80</v>
      </c>
      <c r="AT124" s="312">
        <v>2087.595</v>
      </c>
      <c r="AU124" s="312">
        <v>200.40912</v>
      </c>
      <c r="AV124" s="313">
        <v>0.6</v>
      </c>
      <c r="AW124" s="322">
        <v>120.245472</v>
      </c>
      <c r="AX124" s="323">
        <v>301</v>
      </c>
      <c r="AY124" s="324">
        <v>1406.565</v>
      </c>
      <c r="AZ124" s="324">
        <v>508.051278</v>
      </c>
      <c r="BA124" s="313">
        <v>0.6</v>
      </c>
      <c r="BB124" s="324">
        <v>304.8307668</v>
      </c>
      <c r="BC124" s="311">
        <v>1959</v>
      </c>
      <c r="BD124" s="324">
        <v>1406.565</v>
      </c>
      <c r="BE124" s="312">
        <v>3306.553002</v>
      </c>
      <c r="BF124" s="313">
        <v>0.6</v>
      </c>
      <c r="BG124" s="324">
        <v>1983.9318012</v>
      </c>
    </row>
    <row r="125" s="217" customFormat="true" ht="18" customHeight="true" spans="1:59">
      <c r="A125" s="245" t="s">
        <v>519</v>
      </c>
      <c r="B125" s="246">
        <v>152.049024</v>
      </c>
      <c r="C125" s="247">
        <v>0</v>
      </c>
      <c r="D125" s="248">
        <v>0</v>
      </c>
      <c r="E125" s="248">
        <v>690</v>
      </c>
      <c r="F125" s="248">
        <v>0</v>
      </c>
      <c r="G125" s="248">
        <v>0</v>
      </c>
      <c r="H125" s="248">
        <v>0</v>
      </c>
      <c r="I125" s="248">
        <v>322</v>
      </c>
      <c r="J125" s="248">
        <v>0</v>
      </c>
      <c r="K125" s="259">
        <v>0.6</v>
      </c>
      <c r="L125" s="260">
        <v>0</v>
      </c>
      <c r="M125" s="268">
        <v>0</v>
      </c>
      <c r="N125" s="248">
        <v>1373</v>
      </c>
      <c r="O125" s="248">
        <v>16805.52</v>
      </c>
      <c r="P125" s="248">
        <v>0</v>
      </c>
      <c r="Q125" s="272">
        <v>0</v>
      </c>
      <c r="R125" s="248">
        <v>0</v>
      </c>
      <c r="S125" s="248">
        <v>0</v>
      </c>
      <c r="T125" s="248">
        <v>0</v>
      </c>
      <c r="U125" s="248">
        <v>0</v>
      </c>
      <c r="V125" s="248">
        <v>1475</v>
      </c>
      <c r="W125" s="248">
        <v>1593</v>
      </c>
      <c r="X125" s="248">
        <v>0</v>
      </c>
      <c r="Y125" s="248">
        <v>729</v>
      </c>
      <c r="Z125" s="248">
        <v>787.32</v>
      </c>
      <c r="AA125" s="248">
        <v>0</v>
      </c>
      <c r="AB125" s="248">
        <v>33</v>
      </c>
      <c r="AC125" s="248">
        <v>35.64</v>
      </c>
      <c r="AD125" s="248">
        <v>0</v>
      </c>
      <c r="AE125" s="259">
        <v>0.6</v>
      </c>
      <c r="AF125" s="281">
        <v>0</v>
      </c>
      <c r="AG125" s="247">
        <v>0</v>
      </c>
      <c r="AH125" s="248">
        <v>0</v>
      </c>
      <c r="AI125" s="248">
        <v>1885</v>
      </c>
      <c r="AJ125" s="248">
        <v>0</v>
      </c>
      <c r="AK125" s="259">
        <v>0.6</v>
      </c>
      <c r="AL125" s="260">
        <v>0</v>
      </c>
      <c r="AM125" s="291">
        <v>1068</v>
      </c>
      <c r="AN125" s="292">
        <v>71.2</v>
      </c>
      <c r="AO125" s="292">
        <v>2966</v>
      </c>
      <c r="AP125" s="292">
        <v>253.41504</v>
      </c>
      <c r="AQ125" s="259">
        <v>0.6</v>
      </c>
      <c r="AR125" s="302">
        <v>152.049024</v>
      </c>
      <c r="AS125" s="314"/>
      <c r="AT125" s="308"/>
      <c r="AU125" s="308"/>
      <c r="AV125" s="309"/>
      <c r="AW125" s="320"/>
      <c r="AX125" s="321"/>
      <c r="AY125" s="319"/>
      <c r="AZ125" s="319"/>
      <c r="BA125" s="309"/>
      <c r="BB125" s="319"/>
      <c r="BC125" s="310"/>
      <c r="BD125" s="319"/>
      <c r="BE125" s="308"/>
      <c r="BF125" s="309"/>
      <c r="BG125" s="319"/>
    </row>
    <row r="126" s="217" customFormat="true" ht="18" customHeight="true" spans="1:59">
      <c r="A126" s="245" t="s">
        <v>520</v>
      </c>
      <c r="B126" s="246">
        <v>1915.537931712</v>
      </c>
      <c r="C126" s="247">
        <v>850</v>
      </c>
      <c r="D126" s="248">
        <v>875.5</v>
      </c>
      <c r="E126" s="248">
        <v>690</v>
      </c>
      <c r="F126" s="248">
        <v>724.914</v>
      </c>
      <c r="G126" s="248">
        <v>1789</v>
      </c>
      <c r="H126" s="248">
        <v>1842.67</v>
      </c>
      <c r="I126" s="248">
        <v>322</v>
      </c>
      <c r="J126" s="248">
        <v>712.007688</v>
      </c>
      <c r="K126" s="259">
        <v>0.6</v>
      </c>
      <c r="L126" s="260">
        <v>862.1530128</v>
      </c>
      <c r="M126" s="268">
        <v>235</v>
      </c>
      <c r="N126" s="248">
        <v>1373</v>
      </c>
      <c r="O126" s="248">
        <v>16805.52</v>
      </c>
      <c r="P126" s="248">
        <v>394.92972</v>
      </c>
      <c r="Q126" s="272">
        <v>504</v>
      </c>
      <c r="R126" s="248">
        <v>1373</v>
      </c>
      <c r="S126" s="248">
        <v>17052.66</v>
      </c>
      <c r="T126" s="248">
        <v>859.454064</v>
      </c>
      <c r="U126" s="248">
        <v>110.85</v>
      </c>
      <c r="V126" s="248">
        <v>1475</v>
      </c>
      <c r="W126" s="248">
        <v>1593</v>
      </c>
      <c r="X126" s="248">
        <v>133.02</v>
      </c>
      <c r="Y126" s="248">
        <v>729</v>
      </c>
      <c r="Z126" s="248">
        <v>787.32</v>
      </c>
      <c r="AA126" s="248">
        <v>495.13</v>
      </c>
      <c r="AB126" s="248">
        <v>33</v>
      </c>
      <c r="AC126" s="248">
        <v>35.64</v>
      </c>
      <c r="AD126" s="248">
        <v>358.75174752</v>
      </c>
      <c r="AE126" s="259">
        <v>0.6</v>
      </c>
      <c r="AF126" s="281">
        <v>967.881318912</v>
      </c>
      <c r="AG126" s="247">
        <v>756</v>
      </c>
      <c r="AH126" s="248">
        <v>756</v>
      </c>
      <c r="AI126" s="248">
        <v>1885</v>
      </c>
      <c r="AJ126" s="248">
        <v>142.506</v>
      </c>
      <c r="AK126" s="259">
        <v>0.6</v>
      </c>
      <c r="AL126" s="260">
        <v>85.5036</v>
      </c>
      <c r="AM126" s="291">
        <v>0</v>
      </c>
      <c r="AN126" s="292">
        <v>0</v>
      </c>
      <c r="AO126" s="292">
        <v>2966</v>
      </c>
      <c r="AP126" s="292">
        <v>0</v>
      </c>
      <c r="AQ126" s="259">
        <v>0.6</v>
      </c>
      <c r="AR126" s="302">
        <v>0</v>
      </c>
      <c r="AS126" s="314"/>
      <c r="AT126" s="308"/>
      <c r="AU126" s="308"/>
      <c r="AV126" s="309"/>
      <c r="AW126" s="320"/>
      <c r="AX126" s="321"/>
      <c r="AY126" s="319"/>
      <c r="AZ126" s="319"/>
      <c r="BA126" s="309"/>
      <c r="BB126" s="319"/>
      <c r="BC126" s="310"/>
      <c r="BD126" s="319"/>
      <c r="BE126" s="308"/>
      <c r="BF126" s="309"/>
      <c r="BG126" s="319"/>
    </row>
    <row r="127" s="217" customFormat="true" ht="18" customHeight="true" spans="1:59">
      <c r="A127" s="245" t="s">
        <v>521</v>
      </c>
      <c r="B127" s="246">
        <v>5390.71853904</v>
      </c>
      <c r="C127" s="247">
        <v>356</v>
      </c>
      <c r="D127" s="248">
        <v>366.68</v>
      </c>
      <c r="E127" s="248">
        <v>690</v>
      </c>
      <c r="F127" s="248">
        <v>303.61104</v>
      </c>
      <c r="G127" s="248">
        <v>9776</v>
      </c>
      <c r="H127" s="248">
        <v>10069.28</v>
      </c>
      <c r="I127" s="248">
        <v>322</v>
      </c>
      <c r="J127" s="248">
        <v>3890.769792</v>
      </c>
      <c r="K127" s="259">
        <v>0.6</v>
      </c>
      <c r="L127" s="260">
        <v>2516.6284992</v>
      </c>
      <c r="M127" s="268">
        <v>60</v>
      </c>
      <c r="N127" s="248">
        <v>1373</v>
      </c>
      <c r="O127" s="248">
        <v>16805.52</v>
      </c>
      <c r="P127" s="248">
        <v>100.83312</v>
      </c>
      <c r="Q127" s="272">
        <v>2295</v>
      </c>
      <c r="R127" s="248">
        <v>1030</v>
      </c>
      <c r="S127" s="248">
        <v>12792.6</v>
      </c>
      <c r="T127" s="248">
        <v>2935.9017</v>
      </c>
      <c r="U127" s="248">
        <v>353.25</v>
      </c>
      <c r="V127" s="248">
        <v>1475</v>
      </c>
      <c r="W127" s="248">
        <v>1593</v>
      </c>
      <c r="X127" s="248">
        <v>423.9</v>
      </c>
      <c r="Y127" s="248">
        <v>729</v>
      </c>
      <c r="Z127" s="248">
        <v>787.32</v>
      </c>
      <c r="AA127" s="248">
        <v>1577.85</v>
      </c>
      <c r="AB127" s="248">
        <v>33</v>
      </c>
      <c r="AC127" s="248">
        <v>35.64</v>
      </c>
      <c r="AD127" s="248">
        <v>1143.2481264</v>
      </c>
      <c r="AE127" s="259">
        <v>0.6</v>
      </c>
      <c r="AF127" s="281">
        <v>2507.98976784</v>
      </c>
      <c r="AG127" s="247">
        <v>1092</v>
      </c>
      <c r="AH127" s="248">
        <v>1092</v>
      </c>
      <c r="AI127" s="248">
        <v>1885</v>
      </c>
      <c r="AJ127" s="248">
        <v>205.842</v>
      </c>
      <c r="AK127" s="259">
        <v>0.6</v>
      </c>
      <c r="AL127" s="260">
        <v>123.5052</v>
      </c>
      <c r="AM127" s="291">
        <v>1704</v>
      </c>
      <c r="AN127" s="292">
        <v>113.6</v>
      </c>
      <c r="AO127" s="292">
        <v>2966</v>
      </c>
      <c r="AP127" s="292">
        <v>404.32512</v>
      </c>
      <c r="AQ127" s="259">
        <v>0.6</v>
      </c>
      <c r="AR127" s="302">
        <v>242.595072</v>
      </c>
      <c r="AS127" s="314"/>
      <c r="AT127" s="308"/>
      <c r="AU127" s="308"/>
      <c r="AV127" s="309"/>
      <c r="AW127" s="320"/>
      <c r="AX127" s="321"/>
      <c r="AY127" s="319"/>
      <c r="AZ127" s="319"/>
      <c r="BA127" s="309"/>
      <c r="BB127" s="319"/>
      <c r="BC127" s="310"/>
      <c r="BD127" s="319"/>
      <c r="BE127" s="308"/>
      <c r="BF127" s="309"/>
      <c r="BG127" s="319"/>
    </row>
    <row r="128" s="217" customFormat="true" ht="18" customHeight="true" spans="1:59">
      <c r="A128" s="245" t="s">
        <v>522</v>
      </c>
      <c r="B128" s="246">
        <v>5227.192761408</v>
      </c>
      <c r="C128" s="247">
        <v>762</v>
      </c>
      <c r="D128" s="248">
        <v>784.86</v>
      </c>
      <c r="E128" s="248">
        <v>690</v>
      </c>
      <c r="F128" s="248">
        <v>649.86408</v>
      </c>
      <c r="G128" s="248">
        <v>9305</v>
      </c>
      <c r="H128" s="248">
        <v>9584.15</v>
      </c>
      <c r="I128" s="248">
        <v>322</v>
      </c>
      <c r="J128" s="248">
        <v>3703.31556</v>
      </c>
      <c r="K128" s="259">
        <v>0.6</v>
      </c>
      <c r="L128" s="260">
        <v>2611.907784</v>
      </c>
      <c r="M128" s="268">
        <v>102</v>
      </c>
      <c r="N128" s="248">
        <v>1373</v>
      </c>
      <c r="O128" s="248">
        <v>16805.52</v>
      </c>
      <c r="P128" s="248">
        <v>171.416304</v>
      </c>
      <c r="Q128" s="272">
        <v>2274</v>
      </c>
      <c r="R128" s="248">
        <v>962</v>
      </c>
      <c r="S128" s="248">
        <v>11948.04</v>
      </c>
      <c r="T128" s="248">
        <v>2716.984296</v>
      </c>
      <c r="U128" s="248">
        <v>356.4</v>
      </c>
      <c r="V128" s="248">
        <v>1475</v>
      </c>
      <c r="W128" s="248">
        <v>1593</v>
      </c>
      <c r="X128" s="248">
        <v>427.68</v>
      </c>
      <c r="Y128" s="248">
        <v>729</v>
      </c>
      <c r="Z128" s="248">
        <v>787.32</v>
      </c>
      <c r="AA128" s="248">
        <v>1591.92</v>
      </c>
      <c r="AB128" s="248">
        <v>33</v>
      </c>
      <c r="AC128" s="248">
        <v>35.64</v>
      </c>
      <c r="AD128" s="248">
        <v>1153.44269568</v>
      </c>
      <c r="AE128" s="259">
        <v>0.6</v>
      </c>
      <c r="AF128" s="281">
        <v>2425.105977408</v>
      </c>
      <c r="AG128" s="247">
        <v>1178</v>
      </c>
      <c r="AH128" s="248">
        <v>1178</v>
      </c>
      <c r="AI128" s="248">
        <v>1885</v>
      </c>
      <c r="AJ128" s="248">
        <v>222.053</v>
      </c>
      <c r="AK128" s="259">
        <v>0.6</v>
      </c>
      <c r="AL128" s="260">
        <v>133.2318</v>
      </c>
      <c r="AM128" s="291">
        <v>400</v>
      </c>
      <c r="AN128" s="292">
        <v>26.6666666666667</v>
      </c>
      <c r="AO128" s="292">
        <v>2966</v>
      </c>
      <c r="AP128" s="292">
        <v>94.912</v>
      </c>
      <c r="AQ128" s="259">
        <v>0.6</v>
      </c>
      <c r="AR128" s="302">
        <v>56.9472</v>
      </c>
      <c r="AS128" s="314"/>
      <c r="AT128" s="308"/>
      <c r="AU128" s="308"/>
      <c r="AV128" s="309"/>
      <c r="AW128" s="320"/>
      <c r="AX128" s="321"/>
      <c r="AY128" s="319"/>
      <c r="AZ128" s="319"/>
      <c r="BA128" s="309"/>
      <c r="BB128" s="319"/>
      <c r="BC128" s="310"/>
      <c r="BD128" s="319"/>
      <c r="BE128" s="308"/>
      <c r="BF128" s="309"/>
      <c r="BG128" s="319"/>
    </row>
    <row r="129" s="217" customFormat="true" ht="18" customHeight="true" spans="1:59">
      <c r="A129" s="245" t="s">
        <v>523</v>
      </c>
      <c r="B129" s="246">
        <v>6484.977828864</v>
      </c>
      <c r="C129" s="247">
        <v>688</v>
      </c>
      <c r="D129" s="248">
        <v>708.64</v>
      </c>
      <c r="E129" s="248">
        <v>690</v>
      </c>
      <c r="F129" s="248">
        <v>586.75392</v>
      </c>
      <c r="G129" s="248">
        <v>12021</v>
      </c>
      <c r="H129" s="248">
        <v>12381.63</v>
      </c>
      <c r="I129" s="248">
        <v>322</v>
      </c>
      <c r="J129" s="248">
        <v>4784.261832</v>
      </c>
      <c r="K129" s="259">
        <v>0.6</v>
      </c>
      <c r="L129" s="260">
        <v>3222.6094512</v>
      </c>
      <c r="M129" s="268">
        <v>86</v>
      </c>
      <c r="N129" s="248">
        <v>1373</v>
      </c>
      <c r="O129" s="248">
        <v>16805.52</v>
      </c>
      <c r="P129" s="248">
        <v>144.527472</v>
      </c>
      <c r="Q129" s="272">
        <v>2697</v>
      </c>
      <c r="R129" s="248">
        <v>990</v>
      </c>
      <c r="S129" s="248">
        <v>12295.8</v>
      </c>
      <c r="T129" s="248">
        <v>3316.17726</v>
      </c>
      <c r="U129" s="248">
        <v>417.45</v>
      </c>
      <c r="V129" s="248">
        <v>1475</v>
      </c>
      <c r="W129" s="248">
        <v>1593</v>
      </c>
      <c r="X129" s="248">
        <v>500.94</v>
      </c>
      <c r="Y129" s="248">
        <v>729</v>
      </c>
      <c r="Z129" s="248">
        <v>787.32</v>
      </c>
      <c r="AA129" s="248">
        <v>1864.61</v>
      </c>
      <c r="AB129" s="248">
        <v>33</v>
      </c>
      <c r="AC129" s="248">
        <v>35.64</v>
      </c>
      <c r="AD129" s="248">
        <v>1351.02315744</v>
      </c>
      <c r="AE129" s="259">
        <v>0.6</v>
      </c>
      <c r="AF129" s="281">
        <v>2887.036733664</v>
      </c>
      <c r="AG129" s="247">
        <v>2805</v>
      </c>
      <c r="AH129" s="248">
        <v>2805</v>
      </c>
      <c r="AI129" s="248">
        <v>1885</v>
      </c>
      <c r="AJ129" s="248">
        <v>528.7425</v>
      </c>
      <c r="AK129" s="259">
        <v>0.6</v>
      </c>
      <c r="AL129" s="260">
        <v>317.2455</v>
      </c>
      <c r="AM129" s="291">
        <v>408</v>
      </c>
      <c r="AN129" s="292">
        <v>27.2</v>
      </c>
      <c r="AO129" s="292">
        <v>2966</v>
      </c>
      <c r="AP129" s="292">
        <v>96.81024</v>
      </c>
      <c r="AQ129" s="259">
        <v>0.6</v>
      </c>
      <c r="AR129" s="302">
        <v>58.086144</v>
      </c>
      <c r="AS129" s="314"/>
      <c r="AT129" s="308"/>
      <c r="AU129" s="308"/>
      <c r="AV129" s="309"/>
      <c r="AW129" s="320"/>
      <c r="AX129" s="321"/>
      <c r="AY129" s="319"/>
      <c r="AZ129" s="319"/>
      <c r="BA129" s="309"/>
      <c r="BB129" s="319"/>
      <c r="BC129" s="310"/>
      <c r="BD129" s="319"/>
      <c r="BE129" s="308"/>
      <c r="BF129" s="309"/>
      <c r="BG129" s="319"/>
    </row>
    <row r="130" s="217" customFormat="true" ht="18" customHeight="true" spans="1:59">
      <c r="A130" s="245" t="s">
        <v>524</v>
      </c>
      <c r="B130" s="246">
        <v>10493.234873472</v>
      </c>
      <c r="C130" s="247">
        <v>344</v>
      </c>
      <c r="D130" s="248">
        <v>354.32</v>
      </c>
      <c r="E130" s="248">
        <v>690</v>
      </c>
      <c r="F130" s="248">
        <v>293.37696</v>
      </c>
      <c r="G130" s="248">
        <v>26702</v>
      </c>
      <c r="H130" s="248">
        <v>27503.06</v>
      </c>
      <c r="I130" s="248">
        <v>322</v>
      </c>
      <c r="J130" s="248">
        <v>10627.182384</v>
      </c>
      <c r="K130" s="259">
        <v>0.6</v>
      </c>
      <c r="L130" s="260">
        <v>6552.3356064</v>
      </c>
      <c r="M130" s="268">
        <v>37</v>
      </c>
      <c r="N130" s="248">
        <v>1373</v>
      </c>
      <c r="O130" s="248">
        <v>16805.52</v>
      </c>
      <c r="P130" s="248">
        <v>62.180424</v>
      </c>
      <c r="Q130" s="272">
        <v>3372</v>
      </c>
      <c r="R130" s="248">
        <v>962</v>
      </c>
      <c r="S130" s="248">
        <v>11948.04</v>
      </c>
      <c r="T130" s="248">
        <v>4028.879088</v>
      </c>
      <c r="U130" s="248">
        <v>511.35</v>
      </c>
      <c r="V130" s="248">
        <v>1475</v>
      </c>
      <c r="W130" s="248">
        <v>1593</v>
      </c>
      <c r="X130" s="248">
        <v>613.62</v>
      </c>
      <c r="Y130" s="248">
        <v>729</v>
      </c>
      <c r="Z130" s="248">
        <v>787.32</v>
      </c>
      <c r="AA130" s="248">
        <v>2284.03</v>
      </c>
      <c r="AB130" s="248">
        <v>33</v>
      </c>
      <c r="AC130" s="248">
        <v>35.64</v>
      </c>
      <c r="AD130" s="248">
        <v>1654.91841312</v>
      </c>
      <c r="AE130" s="259">
        <v>0.6</v>
      </c>
      <c r="AF130" s="281">
        <v>3447.586755072</v>
      </c>
      <c r="AG130" s="247">
        <v>4256</v>
      </c>
      <c r="AH130" s="248">
        <v>4256</v>
      </c>
      <c r="AI130" s="248">
        <v>1885</v>
      </c>
      <c r="AJ130" s="248">
        <v>802.256</v>
      </c>
      <c r="AK130" s="259">
        <v>0.6</v>
      </c>
      <c r="AL130" s="260">
        <v>481.3536</v>
      </c>
      <c r="AM130" s="291">
        <v>84</v>
      </c>
      <c r="AN130" s="292">
        <v>5.6</v>
      </c>
      <c r="AO130" s="292">
        <v>2966</v>
      </c>
      <c r="AP130" s="292">
        <v>19.93152</v>
      </c>
      <c r="AQ130" s="259">
        <v>0.6</v>
      </c>
      <c r="AR130" s="302">
        <v>11.958912</v>
      </c>
      <c r="AS130" s="314"/>
      <c r="AT130" s="308"/>
      <c r="AU130" s="308"/>
      <c r="AV130" s="309"/>
      <c r="AW130" s="320"/>
      <c r="AX130" s="321"/>
      <c r="AY130" s="319"/>
      <c r="AZ130" s="319"/>
      <c r="BA130" s="309"/>
      <c r="BB130" s="319"/>
      <c r="BC130" s="310"/>
      <c r="BD130" s="319"/>
      <c r="BE130" s="308"/>
      <c r="BF130" s="309"/>
      <c r="BG130" s="319"/>
    </row>
    <row r="131" s="217" customFormat="true" ht="18" customHeight="true" spans="1:59">
      <c r="A131" s="245" t="s">
        <v>525</v>
      </c>
      <c r="B131" s="246">
        <v>2361.581247552</v>
      </c>
      <c r="C131" s="247">
        <v>353</v>
      </c>
      <c r="D131" s="248">
        <v>363.59</v>
      </c>
      <c r="E131" s="248">
        <v>690</v>
      </c>
      <c r="F131" s="248">
        <v>301.05252</v>
      </c>
      <c r="G131" s="248">
        <v>5139</v>
      </c>
      <c r="H131" s="248">
        <v>5293.17</v>
      </c>
      <c r="I131" s="248">
        <v>322</v>
      </c>
      <c r="J131" s="248">
        <v>2045.280888</v>
      </c>
      <c r="K131" s="259">
        <v>0.6</v>
      </c>
      <c r="L131" s="260">
        <v>1407.8000448</v>
      </c>
      <c r="M131" s="268">
        <v>31</v>
      </c>
      <c r="N131" s="248">
        <v>1373</v>
      </c>
      <c r="O131" s="248">
        <v>16805.52</v>
      </c>
      <c r="P131" s="248">
        <v>52.097112</v>
      </c>
      <c r="Q131" s="272">
        <v>688</v>
      </c>
      <c r="R131" s="248">
        <v>962</v>
      </c>
      <c r="S131" s="248">
        <v>11948.04</v>
      </c>
      <c r="T131" s="248">
        <v>822.025152</v>
      </c>
      <c r="U131" s="248">
        <v>107.85</v>
      </c>
      <c r="V131" s="248">
        <v>1475</v>
      </c>
      <c r="W131" s="248">
        <v>1593</v>
      </c>
      <c r="X131" s="248">
        <v>129.42</v>
      </c>
      <c r="Y131" s="248">
        <v>729</v>
      </c>
      <c r="Z131" s="248">
        <v>787.32</v>
      </c>
      <c r="AA131" s="248">
        <v>481.73</v>
      </c>
      <c r="AB131" s="248">
        <v>33</v>
      </c>
      <c r="AC131" s="248">
        <v>35.64</v>
      </c>
      <c r="AD131" s="248">
        <v>349.04263392</v>
      </c>
      <c r="AE131" s="259">
        <v>0.6</v>
      </c>
      <c r="AF131" s="281">
        <v>733.898938752</v>
      </c>
      <c r="AG131" s="247">
        <v>562</v>
      </c>
      <c r="AH131" s="248">
        <v>562</v>
      </c>
      <c r="AI131" s="248">
        <v>1885</v>
      </c>
      <c r="AJ131" s="248">
        <v>105.937</v>
      </c>
      <c r="AK131" s="259">
        <v>0.6</v>
      </c>
      <c r="AL131" s="260">
        <v>63.5622</v>
      </c>
      <c r="AM131" s="291">
        <v>1098</v>
      </c>
      <c r="AN131" s="292">
        <v>73.2</v>
      </c>
      <c r="AO131" s="292">
        <v>2966</v>
      </c>
      <c r="AP131" s="292">
        <v>260.53344</v>
      </c>
      <c r="AQ131" s="259">
        <v>0.6</v>
      </c>
      <c r="AR131" s="302">
        <v>156.320064</v>
      </c>
      <c r="AS131" s="314"/>
      <c r="AT131" s="308"/>
      <c r="AU131" s="308"/>
      <c r="AV131" s="309"/>
      <c r="AW131" s="320"/>
      <c r="AX131" s="321"/>
      <c r="AY131" s="319"/>
      <c r="AZ131" s="319"/>
      <c r="BA131" s="309"/>
      <c r="BB131" s="319"/>
      <c r="BC131" s="310"/>
      <c r="BD131" s="319"/>
      <c r="BE131" s="308"/>
      <c r="BF131" s="309"/>
      <c r="BG131" s="319"/>
    </row>
    <row r="132" s="217" customFormat="true" ht="18" customHeight="true" spans="1:59">
      <c r="A132" s="245" t="s">
        <v>526</v>
      </c>
      <c r="B132" s="246">
        <v>1895.47744608</v>
      </c>
      <c r="C132" s="247">
        <v>200</v>
      </c>
      <c r="D132" s="248">
        <v>206</v>
      </c>
      <c r="E132" s="248">
        <v>690</v>
      </c>
      <c r="F132" s="248">
        <v>170.568</v>
      </c>
      <c r="G132" s="248">
        <v>3243</v>
      </c>
      <c r="H132" s="248">
        <v>3340.29</v>
      </c>
      <c r="I132" s="248">
        <v>322</v>
      </c>
      <c r="J132" s="248">
        <v>1290.688056</v>
      </c>
      <c r="K132" s="259">
        <v>0.6</v>
      </c>
      <c r="L132" s="260">
        <v>876.7536336</v>
      </c>
      <c r="M132" s="268">
        <v>42</v>
      </c>
      <c r="N132" s="248">
        <v>1373</v>
      </c>
      <c r="O132" s="248">
        <v>16805.52</v>
      </c>
      <c r="P132" s="248">
        <v>70.583184</v>
      </c>
      <c r="Q132" s="272">
        <v>943</v>
      </c>
      <c r="R132" s="248">
        <v>962</v>
      </c>
      <c r="S132" s="248">
        <v>11948.04</v>
      </c>
      <c r="T132" s="248">
        <v>1126.700172</v>
      </c>
      <c r="U132" s="248">
        <v>147.75</v>
      </c>
      <c r="V132" s="248">
        <v>1475</v>
      </c>
      <c r="W132" s="248">
        <v>1593</v>
      </c>
      <c r="X132" s="248">
        <v>177.3</v>
      </c>
      <c r="Y132" s="248">
        <v>729</v>
      </c>
      <c r="Z132" s="248">
        <v>787.32</v>
      </c>
      <c r="AA132" s="248">
        <v>659.95</v>
      </c>
      <c r="AB132" s="248">
        <v>33</v>
      </c>
      <c r="AC132" s="248">
        <v>35.64</v>
      </c>
      <c r="AD132" s="248">
        <v>478.1738448</v>
      </c>
      <c r="AE132" s="259">
        <v>0.6</v>
      </c>
      <c r="AF132" s="281">
        <v>1005.27432048</v>
      </c>
      <c r="AG132" s="247">
        <v>95</v>
      </c>
      <c r="AH132" s="248">
        <v>95</v>
      </c>
      <c r="AI132" s="248">
        <v>1885</v>
      </c>
      <c r="AJ132" s="248">
        <v>17.9075</v>
      </c>
      <c r="AK132" s="259">
        <v>0.6</v>
      </c>
      <c r="AL132" s="260">
        <v>10.7445</v>
      </c>
      <c r="AM132" s="291">
        <v>19</v>
      </c>
      <c r="AN132" s="292">
        <v>1.26666666666667</v>
      </c>
      <c r="AO132" s="292">
        <v>2966</v>
      </c>
      <c r="AP132" s="292">
        <v>4.50832</v>
      </c>
      <c r="AQ132" s="259">
        <v>0.6</v>
      </c>
      <c r="AR132" s="302">
        <v>2.704992</v>
      </c>
      <c r="AS132" s="314"/>
      <c r="AT132" s="308"/>
      <c r="AU132" s="308"/>
      <c r="AV132" s="309"/>
      <c r="AW132" s="320"/>
      <c r="AX132" s="321"/>
      <c r="AY132" s="319"/>
      <c r="AZ132" s="319"/>
      <c r="BA132" s="309"/>
      <c r="BB132" s="319"/>
      <c r="BC132" s="310"/>
      <c r="BD132" s="319"/>
      <c r="BE132" s="308"/>
      <c r="BF132" s="309"/>
      <c r="BG132" s="319"/>
    </row>
    <row r="133" s="217" customFormat="true" ht="18" customHeight="true" spans="1:59">
      <c r="A133" s="245" t="s">
        <v>527</v>
      </c>
      <c r="B133" s="246">
        <v>10746.495219648</v>
      </c>
      <c r="C133" s="247">
        <v>1564</v>
      </c>
      <c r="D133" s="248">
        <v>1610.92</v>
      </c>
      <c r="E133" s="248">
        <v>690</v>
      </c>
      <c r="F133" s="248">
        <v>1333.84176</v>
      </c>
      <c r="G133" s="248">
        <v>25229</v>
      </c>
      <c r="H133" s="248">
        <v>25985.87</v>
      </c>
      <c r="I133" s="248">
        <v>322</v>
      </c>
      <c r="J133" s="248">
        <v>10040.940168</v>
      </c>
      <c r="K133" s="259">
        <v>0.6</v>
      </c>
      <c r="L133" s="260">
        <v>6824.8691568</v>
      </c>
      <c r="M133" s="268">
        <v>160</v>
      </c>
      <c r="N133" s="248">
        <v>1373</v>
      </c>
      <c r="O133" s="248">
        <v>16805.52</v>
      </c>
      <c r="P133" s="248">
        <v>268.88832</v>
      </c>
      <c r="Q133" s="272">
        <v>3471</v>
      </c>
      <c r="R133" s="248">
        <v>962</v>
      </c>
      <c r="S133" s="248">
        <v>11948.04</v>
      </c>
      <c r="T133" s="248">
        <v>4147.164684</v>
      </c>
      <c r="U133" s="248">
        <v>544.65</v>
      </c>
      <c r="V133" s="248">
        <v>1475</v>
      </c>
      <c r="W133" s="248">
        <v>1593</v>
      </c>
      <c r="X133" s="248">
        <v>653.58</v>
      </c>
      <c r="Y133" s="248">
        <v>729</v>
      </c>
      <c r="Z133" s="248">
        <v>787.32</v>
      </c>
      <c r="AA133" s="248">
        <v>2432.77</v>
      </c>
      <c r="AB133" s="248">
        <v>33</v>
      </c>
      <c r="AC133" s="248">
        <v>35.64</v>
      </c>
      <c r="AD133" s="248">
        <v>1762.68957408</v>
      </c>
      <c r="AE133" s="259">
        <v>0.6</v>
      </c>
      <c r="AF133" s="281">
        <v>3707.245546848</v>
      </c>
      <c r="AG133" s="247">
        <v>1251</v>
      </c>
      <c r="AH133" s="248">
        <v>1251</v>
      </c>
      <c r="AI133" s="248">
        <v>1885</v>
      </c>
      <c r="AJ133" s="248">
        <v>235.8135</v>
      </c>
      <c r="AK133" s="259">
        <v>0.6</v>
      </c>
      <c r="AL133" s="260">
        <v>141.4881</v>
      </c>
      <c r="AM133" s="291">
        <v>512</v>
      </c>
      <c r="AN133" s="292">
        <v>34.1333333333333</v>
      </c>
      <c r="AO133" s="292">
        <v>2966</v>
      </c>
      <c r="AP133" s="292">
        <v>121.48736</v>
      </c>
      <c r="AQ133" s="259">
        <v>0.6</v>
      </c>
      <c r="AR133" s="302">
        <v>72.892416</v>
      </c>
      <c r="AS133" s="314"/>
      <c r="AT133" s="308"/>
      <c r="AU133" s="308"/>
      <c r="AV133" s="309"/>
      <c r="AW133" s="320"/>
      <c r="AX133" s="321"/>
      <c r="AY133" s="319"/>
      <c r="AZ133" s="319"/>
      <c r="BA133" s="309"/>
      <c r="BB133" s="319"/>
      <c r="BC133" s="310"/>
      <c r="BD133" s="319"/>
      <c r="BE133" s="308"/>
      <c r="BF133" s="309"/>
      <c r="BG133" s="319"/>
    </row>
    <row r="134" s="217" customFormat="true" ht="18" customHeight="true" spans="1:59">
      <c r="A134" s="241" t="s">
        <v>528</v>
      </c>
      <c r="B134" s="249"/>
      <c r="C134" s="250"/>
      <c r="D134" s="251"/>
      <c r="E134" s="251"/>
      <c r="F134" s="251"/>
      <c r="G134" s="251"/>
      <c r="H134" s="251"/>
      <c r="I134" s="251"/>
      <c r="J134" s="251"/>
      <c r="K134" s="251"/>
      <c r="L134" s="261"/>
      <c r="M134" s="269"/>
      <c r="N134" s="251"/>
      <c r="O134" s="251"/>
      <c r="P134" s="251"/>
      <c r="Q134" s="251"/>
      <c r="R134" s="251"/>
      <c r="S134" s="251"/>
      <c r="T134" s="251"/>
      <c r="U134" s="274"/>
      <c r="V134" s="274"/>
      <c r="W134" s="274"/>
      <c r="X134" s="274"/>
      <c r="Y134" s="274"/>
      <c r="Z134" s="274"/>
      <c r="AA134" s="274"/>
      <c r="AB134" s="274"/>
      <c r="AC134" s="274"/>
      <c r="AD134" s="274"/>
      <c r="AE134" s="282"/>
      <c r="AF134" s="283"/>
      <c r="AG134" s="247"/>
      <c r="AH134" s="251"/>
      <c r="AI134" s="251"/>
      <c r="AJ134" s="274"/>
      <c r="AK134" s="282"/>
      <c r="AL134" s="293"/>
      <c r="AM134" s="291"/>
      <c r="AN134" s="294"/>
      <c r="AO134" s="300"/>
      <c r="AP134" s="294"/>
      <c r="AQ134" s="282"/>
      <c r="AR134" s="303"/>
      <c r="AS134" s="311">
        <v>77</v>
      </c>
      <c r="AT134" s="312">
        <v>2087.595</v>
      </c>
      <c r="AU134" s="312">
        <v>192.893778</v>
      </c>
      <c r="AV134" s="313">
        <v>0.6</v>
      </c>
      <c r="AW134" s="322">
        <v>115.7362668</v>
      </c>
      <c r="AX134" s="323">
        <v>217</v>
      </c>
      <c r="AY134" s="324">
        <v>1406.565</v>
      </c>
      <c r="AZ134" s="324">
        <v>366.269526</v>
      </c>
      <c r="BA134" s="313">
        <v>0.6</v>
      </c>
      <c r="BB134" s="324">
        <v>219.7617156</v>
      </c>
      <c r="BC134" s="311">
        <v>1777</v>
      </c>
      <c r="BD134" s="324">
        <v>1406.565</v>
      </c>
      <c r="BE134" s="312">
        <v>2999.359206</v>
      </c>
      <c r="BF134" s="313">
        <v>0.6</v>
      </c>
      <c r="BG134" s="324">
        <v>1799.6155236</v>
      </c>
    </row>
    <row r="135" s="217" customFormat="true" ht="18" customHeight="true" spans="1:59">
      <c r="A135" s="245" t="s">
        <v>529</v>
      </c>
      <c r="B135" s="246">
        <v>90.79932288</v>
      </c>
      <c r="C135" s="247">
        <v>0</v>
      </c>
      <c r="D135" s="248">
        <v>0</v>
      </c>
      <c r="E135" s="248">
        <v>690</v>
      </c>
      <c r="F135" s="248">
        <v>0</v>
      </c>
      <c r="G135" s="248">
        <v>0</v>
      </c>
      <c r="H135" s="248">
        <v>0</v>
      </c>
      <c r="I135" s="248">
        <v>322</v>
      </c>
      <c r="J135" s="248">
        <v>0</v>
      </c>
      <c r="K135" s="259">
        <v>0.6</v>
      </c>
      <c r="L135" s="260">
        <v>0</v>
      </c>
      <c r="M135" s="268">
        <v>0</v>
      </c>
      <c r="N135" s="248">
        <v>1538</v>
      </c>
      <c r="O135" s="248">
        <v>18825.12</v>
      </c>
      <c r="P135" s="248">
        <v>0</v>
      </c>
      <c r="Q135" s="272">
        <v>0</v>
      </c>
      <c r="R135" s="248">
        <v>1172</v>
      </c>
      <c r="S135" s="248">
        <v>14556.24</v>
      </c>
      <c r="T135" s="248">
        <v>0</v>
      </c>
      <c r="U135" s="248">
        <v>0</v>
      </c>
      <c r="V135" s="248">
        <v>972</v>
      </c>
      <c r="W135" s="248">
        <v>1049.76</v>
      </c>
      <c r="X135" s="248">
        <v>0</v>
      </c>
      <c r="Y135" s="248">
        <v>486</v>
      </c>
      <c r="Z135" s="248">
        <v>524.88</v>
      </c>
      <c r="AA135" s="248">
        <v>0</v>
      </c>
      <c r="AB135" s="248">
        <v>32.4</v>
      </c>
      <c r="AC135" s="248">
        <v>34.992</v>
      </c>
      <c r="AD135" s="248">
        <v>0</v>
      </c>
      <c r="AE135" s="259">
        <v>0.6</v>
      </c>
      <c r="AF135" s="281">
        <v>0</v>
      </c>
      <c r="AG135" s="247">
        <v>0</v>
      </c>
      <c r="AH135" s="248">
        <v>0</v>
      </c>
      <c r="AI135" s="248">
        <v>1885</v>
      </c>
      <c r="AJ135" s="248">
        <v>0</v>
      </c>
      <c r="AK135" s="259">
        <v>0.6</v>
      </c>
      <c r="AL135" s="260">
        <v>0</v>
      </c>
      <c r="AM135" s="291">
        <v>731</v>
      </c>
      <c r="AN135" s="292">
        <v>48.7333333333333</v>
      </c>
      <c r="AO135" s="292">
        <v>2587.76</v>
      </c>
      <c r="AP135" s="292">
        <v>151.3322048</v>
      </c>
      <c r="AQ135" s="259">
        <v>0.6</v>
      </c>
      <c r="AR135" s="302">
        <v>90.79932288</v>
      </c>
      <c r="AS135" s="314"/>
      <c r="AT135" s="308"/>
      <c r="AU135" s="308"/>
      <c r="AV135" s="309"/>
      <c r="AW135" s="320"/>
      <c r="AX135" s="321"/>
      <c r="AY135" s="319"/>
      <c r="AZ135" s="319"/>
      <c r="BA135" s="309"/>
      <c r="BB135" s="319"/>
      <c r="BC135" s="310"/>
      <c r="BD135" s="319"/>
      <c r="BE135" s="308"/>
      <c r="BF135" s="309"/>
      <c r="BG135" s="319"/>
    </row>
    <row r="136" s="217" customFormat="true" ht="18" customHeight="true" spans="1:59">
      <c r="A136" s="245" t="s">
        <v>530</v>
      </c>
      <c r="B136" s="246">
        <v>2789.5834321728</v>
      </c>
      <c r="C136" s="247">
        <v>1566</v>
      </c>
      <c r="D136" s="248">
        <v>1612.98</v>
      </c>
      <c r="E136" s="248">
        <v>690</v>
      </c>
      <c r="F136" s="248">
        <v>1335.54744</v>
      </c>
      <c r="G136" s="248">
        <v>3620</v>
      </c>
      <c r="H136" s="248">
        <v>3728.6</v>
      </c>
      <c r="I136" s="248">
        <v>322</v>
      </c>
      <c r="J136" s="248">
        <v>1440.73104</v>
      </c>
      <c r="K136" s="259">
        <v>0.6</v>
      </c>
      <c r="L136" s="260">
        <v>1665.767088</v>
      </c>
      <c r="M136" s="268">
        <v>230</v>
      </c>
      <c r="N136" s="248">
        <v>1538</v>
      </c>
      <c r="O136" s="248">
        <v>18825.12</v>
      </c>
      <c r="P136" s="248">
        <v>432.97776</v>
      </c>
      <c r="Q136" s="272">
        <v>651</v>
      </c>
      <c r="R136" s="248">
        <v>1172</v>
      </c>
      <c r="S136" s="248">
        <v>14556.24</v>
      </c>
      <c r="T136" s="248">
        <v>947.611224</v>
      </c>
      <c r="U136" s="248">
        <v>132.15</v>
      </c>
      <c r="V136" s="248">
        <v>972</v>
      </c>
      <c r="W136" s="248">
        <v>1049.76</v>
      </c>
      <c r="X136" s="248">
        <v>158.58</v>
      </c>
      <c r="Y136" s="248">
        <v>486</v>
      </c>
      <c r="Z136" s="248">
        <v>524.88</v>
      </c>
      <c r="AA136" s="248">
        <v>590.27</v>
      </c>
      <c r="AB136" s="248">
        <v>32.4</v>
      </c>
      <c r="AC136" s="248">
        <v>34.992</v>
      </c>
      <c r="AD136" s="248">
        <v>291.139178688</v>
      </c>
      <c r="AE136" s="259">
        <v>0.6</v>
      </c>
      <c r="AF136" s="281">
        <v>1003.0368976128</v>
      </c>
      <c r="AG136" s="247">
        <v>879</v>
      </c>
      <c r="AH136" s="248">
        <v>879</v>
      </c>
      <c r="AI136" s="248">
        <v>1885</v>
      </c>
      <c r="AJ136" s="248">
        <v>165.6915</v>
      </c>
      <c r="AK136" s="259">
        <v>0.6</v>
      </c>
      <c r="AL136" s="260">
        <v>99.4149</v>
      </c>
      <c r="AM136" s="291">
        <v>172</v>
      </c>
      <c r="AN136" s="292">
        <v>11.4666666666667</v>
      </c>
      <c r="AO136" s="292">
        <v>2587.76</v>
      </c>
      <c r="AP136" s="292">
        <v>35.6075776</v>
      </c>
      <c r="AQ136" s="259">
        <v>0.6</v>
      </c>
      <c r="AR136" s="302">
        <v>21.36454656</v>
      </c>
      <c r="AS136" s="314"/>
      <c r="AT136" s="308"/>
      <c r="AU136" s="308"/>
      <c r="AV136" s="309"/>
      <c r="AW136" s="320"/>
      <c r="AX136" s="321"/>
      <c r="AY136" s="319"/>
      <c r="AZ136" s="319"/>
      <c r="BA136" s="309"/>
      <c r="BB136" s="319"/>
      <c r="BC136" s="314"/>
      <c r="BD136" s="319"/>
      <c r="BE136" s="308"/>
      <c r="BF136" s="309"/>
      <c r="BG136" s="319"/>
    </row>
    <row r="137" s="217" customFormat="true" ht="18" customHeight="true" spans="1:59">
      <c r="A137" s="245" t="s">
        <v>531</v>
      </c>
      <c r="B137" s="246">
        <v>10825.3043750784</v>
      </c>
      <c r="C137" s="247">
        <v>4848</v>
      </c>
      <c r="D137" s="248">
        <v>4993.44</v>
      </c>
      <c r="E137" s="248">
        <v>690</v>
      </c>
      <c r="F137" s="248">
        <v>4134.56832</v>
      </c>
      <c r="G137" s="248">
        <v>22284</v>
      </c>
      <c r="H137" s="248">
        <v>22952.52</v>
      </c>
      <c r="I137" s="248">
        <v>322</v>
      </c>
      <c r="J137" s="248">
        <v>8868.853728</v>
      </c>
      <c r="K137" s="259">
        <v>0.6</v>
      </c>
      <c r="L137" s="260">
        <v>7802.0532288</v>
      </c>
      <c r="M137" s="268">
        <v>177</v>
      </c>
      <c r="N137" s="248">
        <v>1538</v>
      </c>
      <c r="O137" s="248">
        <v>18825.12</v>
      </c>
      <c r="P137" s="248">
        <v>333.204624</v>
      </c>
      <c r="Q137" s="272">
        <v>2266</v>
      </c>
      <c r="R137" s="248">
        <v>1172</v>
      </c>
      <c r="S137" s="248">
        <v>14556.24</v>
      </c>
      <c r="T137" s="248">
        <v>3298.443984</v>
      </c>
      <c r="U137" s="248">
        <v>366.45</v>
      </c>
      <c r="V137" s="248">
        <v>972</v>
      </c>
      <c r="W137" s="248">
        <v>1049.76</v>
      </c>
      <c r="X137" s="248">
        <v>439.74</v>
      </c>
      <c r="Y137" s="248">
        <v>486</v>
      </c>
      <c r="Z137" s="248">
        <v>524.88</v>
      </c>
      <c r="AA137" s="248">
        <v>1636.81</v>
      </c>
      <c r="AB137" s="248">
        <v>32.4</v>
      </c>
      <c r="AC137" s="248">
        <v>34.992</v>
      </c>
      <c r="AD137" s="248">
        <v>807.324646464</v>
      </c>
      <c r="AE137" s="259">
        <v>0.6</v>
      </c>
      <c r="AF137" s="281">
        <v>2663.3839526784</v>
      </c>
      <c r="AG137" s="247">
        <v>2144</v>
      </c>
      <c r="AH137" s="248">
        <v>2144</v>
      </c>
      <c r="AI137" s="248">
        <v>1885</v>
      </c>
      <c r="AJ137" s="248">
        <v>404.144</v>
      </c>
      <c r="AK137" s="259">
        <v>0.6</v>
      </c>
      <c r="AL137" s="260">
        <v>242.4864</v>
      </c>
      <c r="AM137" s="291">
        <v>945</v>
      </c>
      <c r="AN137" s="292">
        <v>63</v>
      </c>
      <c r="AO137" s="292">
        <v>2587.76</v>
      </c>
      <c r="AP137" s="292">
        <v>195.634656</v>
      </c>
      <c r="AQ137" s="259">
        <v>0.6</v>
      </c>
      <c r="AR137" s="302">
        <v>117.3807936</v>
      </c>
      <c r="AS137" s="314"/>
      <c r="AT137" s="308"/>
      <c r="AU137" s="308"/>
      <c r="AV137" s="309"/>
      <c r="AW137" s="320"/>
      <c r="AX137" s="321"/>
      <c r="AY137" s="319"/>
      <c r="AZ137" s="319"/>
      <c r="BA137" s="309"/>
      <c r="BB137" s="319"/>
      <c r="BC137" s="314"/>
      <c r="BD137" s="319"/>
      <c r="BE137" s="308"/>
      <c r="BF137" s="309"/>
      <c r="BG137" s="319"/>
    </row>
    <row r="138" s="217" customFormat="true" ht="18" customHeight="true" spans="1:59">
      <c r="A138" s="245" t="s">
        <v>532</v>
      </c>
      <c r="B138" s="246">
        <v>3959.1188092608</v>
      </c>
      <c r="C138" s="247">
        <v>305</v>
      </c>
      <c r="D138" s="248">
        <v>314.15</v>
      </c>
      <c r="E138" s="248">
        <v>690</v>
      </c>
      <c r="F138" s="248">
        <v>260.1162</v>
      </c>
      <c r="G138" s="248">
        <v>8270</v>
      </c>
      <c r="H138" s="248">
        <v>8518.1</v>
      </c>
      <c r="I138" s="248">
        <v>322</v>
      </c>
      <c r="J138" s="248">
        <v>3291.39384</v>
      </c>
      <c r="K138" s="259">
        <v>0.6</v>
      </c>
      <c r="L138" s="260">
        <v>2130.906024</v>
      </c>
      <c r="M138" s="268">
        <v>0</v>
      </c>
      <c r="N138" s="248">
        <v>1538</v>
      </c>
      <c r="O138" s="248">
        <v>18825.12</v>
      </c>
      <c r="P138" s="248">
        <v>0</v>
      </c>
      <c r="Q138" s="272">
        <v>1316</v>
      </c>
      <c r="R138" s="248">
        <v>1172</v>
      </c>
      <c r="S138" s="248">
        <v>14556.24</v>
      </c>
      <c r="T138" s="248">
        <v>1915.601184</v>
      </c>
      <c r="U138" s="248">
        <v>197.4</v>
      </c>
      <c r="V138" s="248">
        <v>972</v>
      </c>
      <c r="W138" s="248">
        <v>1049.76</v>
      </c>
      <c r="X138" s="248">
        <v>236.88</v>
      </c>
      <c r="Y138" s="248">
        <v>486</v>
      </c>
      <c r="Z138" s="248">
        <v>524.88</v>
      </c>
      <c r="AA138" s="248">
        <v>881.72</v>
      </c>
      <c r="AB138" s="248">
        <v>32.4</v>
      </c>
      <c r="AC138" s="248">
        <v>34.992</v>
      </c>
      <c r="AD138" s="248">
        <v>434.891213568</v>
      </c>
      <c r="AE138" s="259">
        <v>0.6</v>
      </c>
      <c r="AF138" s="281">
        <v>1410.2954385408</v>
      </c>
      <c r="AG138" s="247">
        <v>3515</v>
      </c>
      <c r="AH138" s="248">
        <v>3515</v>
      </c>
      <c r="AI138" s="248">
        <v>1885</v>
      </c>
      <c r="AJ138" s="248">
        <v>662.5775</v>
      </c>
      <c r="AK138" s="259">
        <v>0.6</v>
      </c>
      <c r="AL138" s="260">
        <v>397.5465</v>
      </c>
      <c r="AM138" s="291">
        <v>164</v>
      </c>
      <c r="AN138" s="292">
        <v>10.9333333333333</v>
      </c>
      <c r="AO138" s="292">
        <v>2587.76</v>
      </c>
      <c r="AP138" s="292">
        <v>33.9514112</v>
      </c>
      <c r="AQ138" s="259">
        <v>0.6</v>
      </c>
      <c r="AR138" s="302">
        <v>20.37084672</v>
      </c>
      <c r="AS138" s="314"/>
      <c r="AT138" s="308"/>
      <c r="AU138" s="308"/>
      <c r="AV138" s="309"/>
      <c r="AW138" s="320"/>
      <c r="AX138" s="321"/>
      <c r="AY138" s="319"/>
      <c r="AZ138" s="319"/>
      <c r="BA138" s="309"/>
      <c r="BB138" s="319"/>
      <c r="BC138" s="314"/>
      <c r="BD138" s="319"/>
      <c r="BE138" s="308"/>
      <c r="BF138" s="309"/>
      <c r="BG138" s="319"/>
    </row>
    <row r="139" s="217" customFormat="true" ht="18" customHeight="true" spans="1:59">
      <c r="A139" s="245" t="s">
        <v>533</v>
      </c>
      <c r="B139" s="246">
        <v>21547.9601140992</v>
      </c>
      <c r="C139" s="247">
        <v>7702</v>
      </c>
      <c r="D139" s="248">
        <v>7933.06</v>
      </c>
      <c r="E139" s="248">
        <v>690</v>
      </c>
      <c r="F139" s="248">
        <v>6568.57368</v>
      </c>
      <c r="G139" s="248">
        <v>36861</v>
      </c>
      <c r="H139" s="248">
        <v>37966.83</v>
      </c>
      <c r="I139" s="248">
        <v>322</v>
      </c>
      <c r="J139" s="248">
        <v>14670.383112</v>
      </c>
      <c r="K139" s="259">
        <v>0.6</v>
      </c>
      <c r="L139" s="260">
        <v>12743.3740752</v>
      </c>
      <c r="M139" s="268">
        <v>796</v>
      </c>
      <c r="N139" s="248">
        <v>1538</v>
      </c>
      <c r="O139" s="248">
        <v>18825.12</v>
      </c>
      <c r="P139" s="248">
        <v>1498.479552</v>
      </c>
      <c r="Q139" s="272">
        <v>4788</v>
      </c>
      <c r="R139" s="248">
        <v>1172</v>
      </c>
      <c r="S139" s="248">
        <v>14556.24</v>
      </c>
      <c r="T139" s="248">
        <v>6969.527712</v>
      </c>
      <c r="U139" s="248">
        <v>837.6</v>
      </c>
      <c r="V139" s="248">
        <v>972</v>
      </c>
      <c r="W139" s="248">
        <v>1049.76</v>
      </c>
      <c r="X139" s="248">
        <v>1005.12</v>
      </c>
      <c r="Y139" s="248">
        <v>486</v>
      </c>
      <c r="Z139" s="248">
        <v>524.88</v>
      </c>
      <c r="AA139" s="248">
        <v>3741.28</v>
      </c>
      <c r="AB139" s="248">
        <v>32.4</v>
      </c>
      <c r="AC139" s="248">
        <v>34.992</v>
      </c>
      <c r="AD139" s="248">
        <v>1845.313477632</v>
      </c>
      <c r="AE139" s="259">
        <v>0.6</v>
      </c>
      <c r="AF139" s="281">
        <v>6187.9924449792</v>
      </c>
      <c r="AG139" s="247">
        <v>10446</v>
      </c>
      <c r="AH139" s="248">
        <v>10446</v>
      </c>
      <c r="AI139" s="248">
        <v>1885</v>
      </c>
      <c r="AJ139" s="248">
        <v>1969.071</v>
      </c>
      <c r="AK139" s="259">
        <v>0.6</v>
      </c>
      <c r="AL139" s="260">
        <v>1181.4426</v>
      </c>
      <c r="AM139" s="291">
        <v>11554</v>
      </c>
      <c r="AN139" s="292">
        <v>770.266666666667</v>
      </c>
      <c r="AO139" s="292">
        <v>2587.76</v>
      </c>
      <c r="AP139" s="292">
        <v>2391.9183232</v>
      </c>
      <c r="AQ139" s="259">
        <v>0.6</v>
      </c>
      <c r="AR139" s="302">
        <v>1435.15099392</v>
      </c>
      <c r="AS139" s="314"/>
      <c r="AT139" s="308"/>
      <c r="AU139" s="308"/>
      <c r="AV139" s="309"/>
      <c r="AW139" s="320"/>
      <c r="AX139" s="321"/>
      <c r="AY139" s="319"/>
      <c r="AZ139" s="319"/>
      <c r="BA139" s="309"/>
      <c r="BB139" s="319"/>
      <c r="BC139" s="314"/>
      <c r="BD139" s="319"/>
      <c r="BE139" s="308"/>
      <c r="BF139" s="309"/>
      <c r="BG139" s="319"/>
    </row>
    <row r="140" s="217" customFormat="true" ht="18" customHeight="true" spans="1:59">
      <c r="A140" s="245" t="s">
        <v>534</v>
      </c>
      <c r="B140" s="246">
        <v>1250.0148409728</v>
      </c>
      <c r="C140" s="247">
        <v>248</v>
      </c>
      <c r="D140" s="248">
        <v>255.44</v>
      </c>
      <c r="E140" s="248">
        <v>690</v>
      </c>
      <c r="F140" s="248">
        <v>211.50432</v>
      </c>
      <c r="G140" s="248">
        <v>3050</v>
      </c>
      <c r="H140" s="248">
        <v>3141.5</v>
      </c>
      <c r="I140" s="248">
        <v>322</v>
      </c>
      <c r="J140" s="248">
        <v>1213.8756</v>
      </c>
      <c r="K140" s="259">
        <v>0.6</v>
      </c>
      <c r="L140" s="260">
        <v>855.227952</v>
      </c>
      <c r="M140" s="268">
        <v>5</v>
      </c>
      <c r="N140" s="248">
        <v>1538</v>
      </c>
      <c r="O140" s="248">
        <v>18825.12</v>
      </c>
      <c r="P140" s="248">
        <v>9.41256</v>
      </c>
      <c r="Q140" s="272">
        <v>201</v>
      </c>
      <c r="R140" s="248">
        <v>1172</v>
      </c>
      <c r="S140" s="248">
        <v>14556.24</v>
      </c>
      <c r="T140" s="248">
        <v>292.580424</v>
      </c>
      <c r="U140" s="248">
        <v>30.9</v>
      </c>
      <c r="V140" s="248">
        <v>972</v>
      </c>
      <c r="W140" s="248">
        <v>1049.76</v>
      </c>
      <c r="X140" s="248">
        <v>37.08</v>
      </c>
      <c r="Y140" s="248">
        <v>486</v>
      </c>
      <c r="Z140" s="248">
        <v>524.88</v>
      </c>
      <c r="AA140" s="248">
        <v>138.02</v>
      </c>
      <c r="AB140" s="248">
        <v>32.4</v>
      </c>
      <c r="AC140" s="248">
        <v>34.992</v>
      </c>
      <c r="AD140" s="248">
        <v>68.075676288</v>
      </c>
      <c r="AE140" s="259">
        <v>0.6</v>
      </c>
      <c r="AF140" s="281">
        <v>222.0411961728</v>
      </c>
      <c r="AG140" s="247">
        <v>1132</v>
      </c>
      <c r="AH140" s="248">
        <v>1132</v>
      </c>
      <c r="AI140" s="248">
        <v>1885</v>
      </c>
      <c r="AJ140" s="248">
        <v>213.382</v>
      </c>
      <c r="AK140" s="259">
        <v>0.6</v>
      </c>
      <c r="AL140" s="260">
        <v>128.0292</v>
      </c>
      <c r="AM140" s="291">
        <v>360</v>
      </c>
      <c r="AN140" s="292">
        <v>24</v>
      </c>
      <c r="AO140" s="292">
        <v>2587.76</v>
      </c>
      <c r="AP140" s="292">
        <v>74.527488</v>
      </c>
      <c r="AQ140" s="259">
        <v>0.6</v>
      </c>
      <c r="AR140" s="302">
        <v>44.7164928</v>
      </c>
      <c r="AS140" s="310"/>
      <c r="AT140" s="308"/>
      <c r="AU140" s="308"/>
      <c r="AV140" s="309"/>
      <c r="AW140" s="320"/>
      <c r="AX140" s="321"/>
      <c r="AY140" s="319"/>
      <c r="AZ140" s="319"/>
      <c r="BA140" s="309"/>
      <c r="BB140" s="319"/>
      <c r="BC140" s="310"/>
      <c r="BD140" s="319"/>
      <c r="BE140" s="308"/>
      <c r="BF140" s="309"/>
      <c r="BG140" s="319"/>
    </row>
    <row r="141" s="217" customFormat="true" ht="18" customHeight="true" spans="1:59">
      <c r="A141" s="245" t="s">
        <v>535</v>
      </c>
      <c r="B141" s="246">
        <v>202.2536880576</v>
      </c>
      <c r="C141" s="247">
        <v>114</v>
      </c>
      <c r="D141" s="248">
        <v>117.42</v>
      </c>
      <c r="E141" s="248">
        <v>690</v>
      </c>
      <c r="F141" s="248">
        <v>97.22376</v>
      </c>
      <c r="G141" s="248">
        <v>409</v>
      </c>
      <c r="H141" s="248">
        <v>421.27</v>
      </c>
      <c r="I141" s="248">
        <v>322</v>
      </c>
      <c r="J141" s="248">
        <v>162.778728</v>
      </c>
      <c r="K141" s="259">
        <v>0.6</v>
      </c>
      <c r="L141" s="260">
        <v>156.0014928</v>
      </c>
      <c r="M141" s="268">
        <v>8</v>
      </c>
      <c r="N141" s="248">
        <v>1538</v>
      </c>
      <c r="O141" s="248">
        <v>18825.12</v>
      </c>
      <c r="P141" s="248">
        <v>15.060096</v>
      </c>
      <c r="Q141" s="272">
        <v>19</v>
      </c>
      <c r="R141" s="248">
        <v>1172</v>
      </c>
      <c r="S141" s="248">
        <v>14556.24</v>
      </c>
      <c r="T141" s="248">
        <v>27.656856</v>
      </c>
      <c r="U141" s="248">
        <v>4.05</v>
      </c>
      <c r="V141" s="248">
        <v>972</v>
      </c>
      <c r="W141" s="248">
        <v>1049.76</v>
      </c>
      <c r="X141" s="248">
        <v>4.86</v>
      </c>
      <c r="Y141" s="248">
        <v>486</v>
      </c>
      <c r="Z141" s="248">
        <v>524.88</v>
      </c>
      <c r="AA141" s="248">
        <v>18.09</v>
      </c>
      <c r="AB141" s="248">
        <v>32.4</v>
      </c>
      <c r="AC141" s="248">
        <v>34.992</v>
      </c>
      <c r="AD141" s="248">
        <v>8.922540096</v>
      </c>
      <c r="AE141" s="259">
        <v>0.6</v>
      </c>
      <c r="AF141" s="281">
        <v>30.9836952576</v>
      </c>
      <c r="AG141" s="247">
        <v>135</v>
      </c>
      <c r="AH141" s="248">
        <v>135</v>
      </c>
      <c r="AI141" s="248">
        <v>1885</v>
      </c>
      <c r="AJ141" s="248">
        <v>25.4475</v>
      </c>
      <c r="AK141" s="259">
        <v>0.6</v>
      </c>
      <c r="AL141" s="260">
        <v>15.2685</v>
      </c>
      <c r="AM141" s="291">
        <v>0</v>
      </c>
      <c r="AN141" s="292">
        <v>0</v>
      </c>
      <c r="AO141" s="292">
        <v>2587.76</v>
      </c>
      <c r="AP141" s="292">
        <v>0</v>
      </c>
      <c r="AQ141" s="259">
        <v>0.6</v>
      </c>
      <c r="AR141" s="302">
        <v>0</v>
      </c>
      <c r="AS141" s="310"/>
      <c r="AT141" s="308"/>
      <c r="AU141" s="308"/>
      <c r="AV141" s="309"/>
      <c r="AW141" s="320"/>
      <c r="AX141" s="321"/>
      <c r="AY141" s="319"/>
      <c r="AZ141" s="319"/>
      <c r="BA141" s="309"/>
      <c r="BB141" s="319"/>
      <c r="BC141" s="310"/>
      <c r="BD141" s="319"/>
      <c r="BE141" s="308"/>
      <c r="BF141" s="309"/>
      <c r="BG141" s="319"/>
    </row>
    <row r="142" s="217" customFormat="true" ht="18" customHeight="true" spans="1:59">
      <c r="A142" s="241" t="s">
        <v>536</v>
      </c>
      <c r="B142" s="249"/>
      <c r="C142" s="250"/>
      <c r="D142" s="251"/>
      <c r="E142" s="251"/>
      <c r="F142" s="251"/>
      <c r="G142" s="251"/>
      <c r="H142" s="251"/>
      <c r="I142" s="251"/>
      <c r="J142" s="251"/>
      <c r="K142" s="251"/>
      <c r="L142" s="261"/>
      <c r="M142" s="269"/>
      <c r="N142" s="251"/>
      <c r="O142" s="251"/>
      <c r="P142" s="251"/>
      <c r="Q142" s="251"/>
      <c r="R142" s="251"/>
      <c r="S142" s="251"/>
      <c r="T142" s="251"/>
      <c r="U142" s="251"/>
      <c r="V142" s="274"/>
      <c r="W142" s="274"/>
      <c r="X142" s="274"/>
      <c r="Y142" s="274"/>
      <c r="Z142" s="274"/>
      <c r="AA142" s="274"/>
      <c r="AB142" s="274"/>
      <c r="AC142" s="274"/>
      <c r="AD142" s="274"/>
      <c r="AE142" s="282"/>
      <c r="AF142" s="283"/>
      <c r="AG142" s="247"/>
      <c r="AH142" s="251"/>
      <c r="AI142" s="251"/>
      <c r="AJ142" s="274"/>
      <c r="AK142" s="282"/>
      <c r="AL142" s="293"/>
      <c r="AM142" s="291"/>
      <c r="AN142" s="294"/>
      <c r="AO142" s="300"/>
      <c r="AP142" s="294"/>
      <c r="AQ142" s="282"/>
      <c r="AR142" s="303"/>
      <c r="AS142" s="311">
        <v>51</v>
      </c>
      <c r="AT142" s="312">
        <v>2087.595</v>
      </c>
      <c r="AU142" s="312">
        <v>127.760814</v>
      </c>
      <c r="AV142" s="313">
        <v>0.6</v>
      </c>
      <c r="AW142" s="322">
        <v>76.6564884</v>
      </c>
      <c r="AX142" s="323">
        <v>235</v>
      </c>
      <c r="AY142" s="324">
        <v>1406.565</v>
      </c>
      <c r="AZ142" s="324">
        <v>396.65133</v>
      </c>
      <c r="BA142" s="313">
        <v>0.6</v>
      </c>
      <c r="BB142" s="324">
        <v>237.990798</v>
      </c>
      <c r="BC142" s="311">
        <v>2472</v>
      </c>
      <c r="BD142" s="324">
        <v>1406.565</v>
      </c>
      <c r="BE142" s="312">
        <v>4172.434416</v>
      </c>
      <c r="BF142" s="313">
        <v>0.6</v>
      </c>
      <c r="BG142" s="324">
        <v>2503.4606496</v>
      </c>
    </row>
    <row r="143" s="217" customFormat="true" ht="18" customHeight="true" spans="1:59">
      <c r="A143" s="245" t="s">
        <v>537</v>
      </c>
      <c r="B143" s="246">
        <v>2166.08881056</v>
      </c>
      <c r="C143" s="247">
        <v>0</v>
      </c>
      <c r="D143" s="248">
        <v>0</v>
      </c>
      <c r="E143" s="248">
        <v>690</v>
      </c>
      <c r="F143" s="248">
        <v>0</v>
      </c>
      <c r="G143" s="248">
        <v>0</v>
      </c>
      <c r="H143" s="248">
        <v>0</v>
      </c>
      <c r="I143" s="248">
        <v>322</v>
      </c>
      <c r="J143" s="248">
        <v>0</v>
      </c>
      <c r="K143" s="259">
        <v>0.6</v>
      </c>
      <c r="L143" s="260">
        <v>0</v>
      </c>
      <c r="M143" s="268">
        <v>0</v>
      </c>
      <c r="N143" s="248">
        <v>1436</v>
      </c>
      <c r="O143" s="248">
        <v>17576.64</v>
      </c>
      <c r="P143" s="248">
        <v>0</v>
      </c>
      <c r="Q143" s="272">
        <v>0</v>
      </c>
      <c r="R143" s="248">
        <v>0</v>
      </c>
      <c r="S143" s="248">
        <v>0</v>
      </c>
      <c r="T143" s="248">
        <v>0</v>
      </c>
      <c r="U143" s="248">
        <v>0</v>
      </c>
      <c r="V143" s="248">
        <v>1304.1</v>
      </c>
      <c r="W143" s="248">
        <v>1408.428</v>
      </c>
      <c r="X143" s="248">
        <v>0</v>
      </c>
      <c r="Y143" s="248">
        <v>606</v>
      </c>
      <c r="Z143" s="248">
        <v>654.48</v>
      </c>
      <c r="AA143" s="248">
        <v>0</v>
      </c>
      <c r="AB143" s="248">
        <v>76</v>
      </c>
      <c r="AC143" s="248">
        <v>82.08</v>
      </c>
      <c r="AD143" s="248">
        <v>0</v>
      </c>
      <c r="AE143" s="259">
        <v>0.6</v>
      </c>
      <c r="AF143" s="281">
        <v>0</v>
      </c>
      <c r="AG143" s="247">
        <v>0</v>
      </c>
      <c r="AH143" s="248">
        <v>0</v>
      </c>
      <c r="AI143" s="248">
        <v>1885</v>
      </c>
      <c r="AJ143" s="248">
        <v>0</v>
      </c>
      <c r="AK143" s="259">
        <v>0.6</v>
      </c>
      <c r="AL143" s="260">
        <v>0</v>
      </c>
      <c r="AM143" s="291">
        <v>15865</v>
      </c>
      <c r="AN143" s="292">
        <v>1057.66666666667</v>
      </c>
      <c r="AO143" s="292">
        <v>2844.428</v>
      </c>
      <c r="AP143" s="292">
        <v>3610.1480176</v>
      </c>
      <c r="AQ143" s="259">
        <v>0.6</v>
      </c>
      <c r="AR143" s="302">
        <v>2166.08881056</v>
      </c>
      <c r="AS143" s="310"/>
      <c r="AT143" s="308"/>
      <c r="AU143" s="308"/>
      <c r="AV143" s="309"/>
      <c r="AW143" s="320"/>
      <c r="AX143" s="321"/>
      <c r="AY143" s="319"/>
      <c r="AZ143" s="319"/>
      <c r="BA143" s="309"/>
      <c r="BB143" s="319"/>
      <c r="BC143" s="310"/>
      <c r="BD143" s="319"/>
      <c r="BE143" s="308"/>
      <c r="BF143" s="309"/>
      <c r="BG143" s="319"/>
    </row>
    <row r="144" s="217" customFormat="true" ht="18" customHeight="true" spans="1:59">
      <c r="A144" s="245" t="s">
        <v>538</v>
      </c>
      <c r="B144" s="246">
        <v>1832.736486144</v>
      </c>
      <c r="C144" s="247">
        <v>1735</v>
      </c>
      <c r="D144" s="248">
        <v>1787.05</v>
      </c>
      <c r="E144" s="248">
        <v>690</v>
      </c>
      <c r="F144" s="248">
        <v>1479.6774</v>
      </c>
      <c r="G144" s="248">
        <v>1362</v>
      </c>
      <c r="H144" s="248">
        <v>1402.86</v>
      </c>
      <c r="I144" s="248">
        <v>322</v>
      </c>
      <c r="J144" s="248">
        <v>542.065104</v>
      </c>
      <c r="K144" s="259">
        <v>0.6</v>
      </c>
      <c r="L144" s="260">
        <v>1213.0455024</v>
      </c>
      <c r="M144" s="268">
        <v>111</v>
      </c>
      <c r="N144" s="248">
        <v>1436</v>
      </c>
      <c r="O144" s="248">
        <v>17576.64</v>
      </c>
      <c r="P144" s="248">
        <v>195.100704</v>
      </c>
      <c r="Q144" s="272">
        <v>309</v>
      </c>
      <c r="R144" s="248">
        <v>1436</v>
      </c>
      <c r="S144" s="248">
        <v>17835.12</v>
      </c>
      <c r="T144" s="248">
        <v>551.105208</v>
      </c>
      <c r="U144" s="248">
        <v>63</v>
      </c>
      <c r="V144" s="248">
        <v>1304.1</v>
      </c>
      <c r="W144" s="248">
        <v>1408.428</v>
      </c>
      <c r="X144" s="248">
        <v>75.6</v>
      </c>
      <c r="Y144" s="248">
        <v>606</v>
      </c>
      <c r="Z144" s="248">
        <v>654.48</v>
      </c>
      <c r="AA144" s="248">
        <v>281.4</v>
      </c>
      <c r="AB144" s="248">
        <v>76</v>
      </c>
      <c r="AC144" s="248">
        <v>82.08</v>
      </c>
      <c r="AD144" s="248">
        <v>193.5683568</v>
      </c>
      <c r="AE144" s="259">
        <v>0.6</v>
      </c>
      <c r="AF144" s="281">
        <v>563.86456128</v>
      </c>
      <c r="AG144" s="247">
        <v>426</v>
      </c>
      <c r="AH144" s="248">
        <v>426</v>
      </c>
      <c r="AI144" s="248">
        <v>1885</v>
      </c>
      <c r="AJ144" s="248">
        <v>80.301</v>
      </c>
      <c r="AK144" s="259">
        <v>0.6</v>
      </c>
      <c r="AL144" s="260">
        <v>48.1806</v>
      </c>
      <c r="AM144" s="291">
        <v>56</v>
      </c>
      <c r="AN144" s="292">
        <v>3.73333333333333</v>
      </c>
      <c r="AO144" s="292">
        <v>2844.428</v>
      </c>
      <c r="AP144" s="292">
        <v>12.74303744</v>
      </c>
      <c r="AQ144" s="259">
        <v>0.6</v>
      </c>
      <c r="AR144" s="302">
        <v>7.645822464</v>
      </c>
      <c r="AS144" s="314"/>
      <c r="AT144" s="308"/>
      <c r="AU144" s="308"/>
      <c r="AV144" s="309"/>
      <c r="AW144" s="320"/>
      <c r="AX144" s="321"/>
      <c r="AY144" s="319"/>
      <c r="AZ144" s="319"/>
      <c r="BA144" s="309"/>
      <c r="BB144" s="319"/>
      <c r="BC144" s="314"/>
      <c r="BD144" s="319"/>
      <c r="BE144" s="308"/>
      <c r="BF144" s="309"/>
      <c r="BG144" s="319"/>
    </row>
    <row r="145" s="217" customFormat="true" ht="18" customHeight="true" spans="1:59">
      <c r="A145" s="245" t="s">
        <v>539</v>
      </c>
      <c r="B145" s="246">
        <v>5792.056568016</v>
      </c>
      <c r="C145" s="247">
        <v>789</v>
      </c>
      <c r="D145" s="248">
        <v>812.67</v>
      </c>
      <c r="E145" s="248">
        <v>690</v>
      </c>
      <c r="F145" s="248">
        <v>672.89076</v>
      </c>
      <c r="G145" s="248">
        <v>12034</v>
      </c>
      <c r="H145" s="248">
        <v>12395.02</v>
      </c>
      <c r="I145" s="248">
        <v>322</v>
      </c>
      <c r="J145" s="248">
        <v>4789.435728</v>
      </c>
      <c r="K145" s="259">
        <v>0.6</v>
      </c>
      <c r="L145" s="260">
        <v>3277.3958928</v>
      </c>
      <c r="M145" s="268">
        <v>51</v>
      </c>
      <c r="N145" s="248">
        <v>1436</v>
      </c>
      <c r="O145" s="248">
        <v>17576.64</v>
      </c>
      <c r="P145" s="248">
        <v>89.640864</v>
      </c>
      <c r="Q145" s="272">
        <v>2176</v>
      </c>
      <c r="R145" s="248">
        <v>1020</v>
      </c>
      <c r="S145" s="248">
        <v>12668.4</v>
      </c>
      <c r="T145" s="248">
        <v>2756.64384</v>
      </c>
      <c r="U145" s="248">
        <v>334.05</v>
      </c>
      <c r="V145" s="248">
        <v>1304.1</v>
      </c>
      <c r="W145" s="248">
        <v>1408.428</v>
      </c>
      <c r="X145" s="248">
        <v>400.86</v>
      </c>
      <c r="Y145" s="248">
        <v>606</v>
      </c>
      <c r="Z145" s="248">
        <v>654.48</v>
      </c>
      <c r="AA145" s="248">
        <v>1492.09</v>
      </c>
      <c r="AB145" s="248">
        <v>76</v>
      </c>
      <c r="AC145" s="248">
        <v>82.08</v>
      </c>
      <c r="AD145" s="248">
        <v>1026.37316808</v>
      </c>
      <c r="AE145" s="259">
        <v>0.6</v>
      </c>
      <c r="AF145" s="281">
        <v>2323.594723248</v>
      </c>
      <c r="AG145" s="247">
        <v>1361</v>
      </c>
      <c r="AH145" s="248">
        <v>1361</v>
      </c>
      <c r="AI145" s="248">
        <v>1885</v>
      </c>
      <c r="AJ145" s="248">
        <v>256.5485</v>
      </c>
      <c r="AK145" s="259">
        <v>0.6</v>
      </c>
      <c r="AL145" s="260">
        <v>153.9291</v>
      </c>
      <c r="AM145" s="291">
        <v>272</v>
      </c>
      <c r="AN145" s="292">
        <v>18.1333333333333</v>
      </c>
      <c r="AO145" s="292">
        <v>2844.428</v>
      </c>
      <c r="AP145" s="292">
        <v>61.89475328</v>
      </c>
      <c r="AQ145" s="259">
        <v>0.6</v>
      </c>
      <c r="AR145" s="302">
        <v>37.136851968</v>
      </c>
      <c r="AS145" s="314"/>
      <c r="AT145" s="308"/>
      <c r="AU145" s="308"/>
      <c r="AV145" s="309"/>
      <c r="AW145" s="320"/>
      <c r="AX145" s="321"/>
      <c r="AY145" s="319"/>
      <c r="AZ145" s="319"/>
      <c r="BA145" s="309"/>
      <c r="BB145" s="319"/>
      <c r="BC145" s="314"/>
      <c r="BD145" s="319"/>
      <c r="BE145" s="308"/>
      <c r="BF145" s="309"/>
      <c r="BG145" s="319"/>
    </row>
    <row r="146" s="217" customFormat="true" ht="18" customHeight="true" spans="1:59">
      <c r="A146" s="245" t="s">
        <v>540</v>
      </c>
      <c r="B146" s="246">
        <v>8980.992111648</v>
      </c>
      <c r="C146" s="247">
        <v>1084</v>
      </c>
      <c r="D146" s="248">
        <v>1116.52</v>
      </c>
      <c r="E146" s="248">
        <v>690</v>
      </c>
      <c r="F146" s="248">
        <v>924.47856</v>
      </c>
      <c r="G146" s="248">
        <v>16510</v>
      </c>
      <c r="H146" s="248">
        <v>17005.3</v>
      </c>
      <c r="I146" s="248">
        <v>322</v>
      </c>
      <c r="J146" s="248">
        <v>6570.84792</v>
      </c>
      <c r="K146" s="259">
        <v>0.6</v>
      </c>
      <c r="L146" s="260">
        <v>4497.195888</v>
      </c>
      <c r="M146" s="268">
        <v>78</v>
      </c>
      <c r="N146" s="248">
        <v>1436</v>
      </c>
      <c r="O146" s="248">
        <v>17576.64</v>
      </c>
      <c r="P146" s="248">
        <v>137.097792</v>
      </c>
      <c r="Q146" s="272">
        <v>3866</v>
      </c>
      <c r="R146" s="248">
        <v>1020</v>
      </c>
      <c r="S146" s="248">
        <v>12668.4</v>
      </c>
      <c r="T146" s="248">
        <v>4897.60344</v>
      </c>
      <c r="U146" s="248">
        <v>591.6</v>
      </c>
      <c r="V146" s="248">
        <v>1304.1</v>
      </c>
      <c r="W146" s="248">
        <v>1408.428</v>
      </c>
      <c r="X146" s="248">
        <v>709.92</v>
      </c>
      <c r="Y146" s="248">
        <v>606</v>
      </c>
      <c r="Z146" s="248">
        <v>654.48</v>
      </c>
      <c r="AA146" s="248">
        <v>2642.48</v>
      </c>
      <c r="AB146" s="248">
        <v>76</v>
      </c>
      <c r="AC146" s="248">
        <v>82.08</v>
      </c>
      <c r="AD146" s="248">
        <v>1817.69904576</v>
      </c>
      <c r="AE146" s="259">
        <v>0.6</v>
      </c>
      <c r="AF146" s="281">
        <v>4111.440166656</v>
      </c>
      <c r="AG146" s="247">
        <v>2003</v>
      </c>
      <c r="AH146" s="248">
        <v>2003</v>
      </c>
      <c r="AI146" s="248">
        <v>1885</v>
      </c>
      <c r="AJ146" s="248">
        <v>377.5655</v>
      </c>
      <c r="AK146" s="259">
        <v>0.6</v>
      </c>
      <c r="AL146" s="260">
        <v>226.5393</v>
      </c>
      <c r="AM146" s="291">
        <v>1068</v>
      </c>
      <c r="AN146" s="292">
        <v>71.2</v>
      </c>
      <c r="AO146" s="292">
        <v>2844.428</v>
      </c>
      <c r="AP146" s="292">
        <v>243.02792832</v>
      </c>
      <c r="AQ146" s="259">
        <v>0.6</v>
      </c>
      <c r="AR146" s="302">
        <v>145.816756992</v>
      </c>
      <c r="AS146" s="314"/>
      <c r="AT146" s="308"/>
      <c r="AU146" s="308"/>
      <c r="AV146" s="309"/>
      <c r="AW146" s="320"/>
      <c r="AX146" s="321"/>
      <c r="AY146" s="319"/>
      <c r="AZ146" s="319"/>
      <c r="BA146" s="309"/>
      <c r="BB146" s="319"/>
      <c r="BC146" s="314"/>
      <c r="BD146" s="319"/>
      <c r="BE146" s="308"/>
      <c r="BF146" s="309"/>
      <c r="BG146" s="319"/>
    </row>
    <row r="147" s="217" customFormat="true" ht="18" customHeight="true" spans="1:59">
      <c r="A147" s="245" t="s">
        <v>541</v>
      </c>
      <c r="B147" s="246">
        <v>5042.641211376</v>
      </c>
      <c r="C147" s="247">
        <v>535</v>
      </c>
      <c r="D147" s="248">
        <v>551.05</v>
      </c>
      <c r="E147" s="248">
        <v>690</v>
      </c>
      <c r="F147" s="248">
        <v>456.2694</v>
      </c>
      <c r="G147" s="248">
        <v>8961</v>
      </c>
      <c r="H147" s="248">
        <v>9229.83</v>
      </c>
      <c r="I147" s="248">
        <v>322</v>
      </c>
      <c r="J147" s="248">
        <v>3566.406312</v>
      </c>
      <c r="K147" s="259">
        <v>0.6</v>
      </c>
      <c r="L147" s="260">
        <v>2413.6054272</v>
      </c>
      <c r="M147" s="268">
        <v>52</v>
      </c>
      <c r="N147" s="248">
        <v>1436</v>
      </c>
      <c r="O147" s="248">
        <v>17576.64</v>
      </c>
      <c r="P147" s="248">
        <v>91.398528</v>
      </c>
      <c r="Q147" s="272">
        <v>1969</v>
      </c>
      <c r="R147" s="248">
        <v>1020</v>
      </c>
      <c r="S147" s="248">
        <v>12668.4</v>
      </c>
      <c r="T147" s="248">
        <v>2494.40796</v>
      </c>
      <c r="U147" s="248">
        <v>303.15</v>
      </c>
      <c r="V147" s="248">
        <v>1304.1</v>
      </c>
      <c r="W147" s="248">
        <v>1408.428</v>
      </c>
      <c r="X147" s="248">
        <v>363.78</v>
      </c>
      <c r="Y147" s="248">
        <v>606</v>
      </c>
      <c r="Z147" s="248">
        <v>654.48</v>
      </c>
      <c r="AA147" s="248">
        <v>1354.07</v>
      </c>
      <c r="AB147" s="248">
        <v>76</v>
      </c>
      <c r="AC147" s="248">
        <v>82.08</v>
      </c>
      <c r="AD147" s="248">
        <v>931.43249784</v>
      </c>
      <c r="AE147" s="259">
        <v>0.6</v>
      </c>
      <c r="AF147" s="281">
        <v>2110.343391504</v>
      </c>
      <c r="AG147" s="247">
        <v>1975</v>
      </c>
      <c r="AH147" s="248">
        <v>1975</v>
      </c>
      <c r="AI147" s="248">
        <v>1885</v>
      </c>
      <c r="AJ147" s="248">
        <v>372.2875</v>
      </c>
      <c r="AK147" s="259">
        <v>0.6</v>
      </c>
      <c r="AL147" s="260">
        <v>223.3725</v>
      </c>
      <c r="AM147" s="291">
        <v>2163</v>
      </c>
      <c r="AN147" s="292">
        <v>144.2</v>
      </c>
      <c r="AO147" s="292">
        <v>2844.428</v>
      </c>
      <c r="AP147" s="292">
        <v>492.19982112</v>
      </c>
      <c r="AQ147" s="259">
        <v>0.6</v>
      </c>
      <c r="AR147" s="302">
        <v>295.319892672</v>
      </c>
      <c r="AS147" s="314"/>
      <c r="AT147" s="308"/>
      <c r="AU147" s="308"/>
      <c r="AV147" s="309"/>
      <c r="AW147" s="320"/>
      <c r="AX147" s="321"/>
      <c r="AY147" s="319"/>
      <c r="AZ147" s="319"/>
      <c r="BA147" s="309"/>
      <c r="BB147" s="319"/>
      <c r="BC147" s="314"/>
      <c r="BD147" s="319"/>
      <c r="BE147" s="308"/>
      <c r="BF147" s="309"/>
      <c r="BG147" s="319"/>
    </row>
    <row r="148" s="217" customFormat="true" ht="18" customHeight="true" spans="1:59">
      <c r="A148" s="245" t="s">
        <v>542</v>
      </c>
      <c r="B148" s="246">
        <v>5101.3866552</v>
      </c>
      <c r="C148" s="247">
        <v>626</v>
      </c>
      <c r="D148" s="248">
        <v>644.78</v>
      </c>
      <c r="E148" s="248">
        <v>690</v>
      </c>
      <c r="F148" s="248">
        <v>533.87784</v>
      </c>
      <c r="G148" s="248">
        <v>10921</v>
      </c>
      <c r="H148" s="248">
        <v>11248.63</v>
      </c>
      <c r="I148" s="248">
        <v>322</v>
      </c>
      <c r="J148" s="248">
        <v>4346.470632</v>
      </c>
      <c r="K148" s="259">
        <v>0.6</v>
      </c>
      <c r="L148" s="260">
        <v>2928.2090832</v>
      </c>
      <c r="M148" s="268">
        <v>11</v>
      </c>
      <c r="N148" s="248">
        <v>1436</v>
      </c>
      <c r="O148" s="248">
        <v>17576.64</v>
      </c>
      <c r="P148" s="248">
        <v>19.334304</v>
      </c>
      <c r="Q148" s="272">
        <v>1695</v>
      </c>
      <c r="R148" s="248">
        <v>1020</v>
      </c>
      <c r="S148" s="248">
        <v>12668.4</v>
      </c>
      <c r="T148" s="248">
        <v>2147.2938</v>
      </c>
      <c r="U148" s="248">
        <v>255.9</v>
      </c>
      <c r="V148" s="248">
        <v>1304.1</v>
      </c>
      <c r="W148" s="248">
        <v>1408.428</v>
      </c>
      <c r="X148" s="248">
        <v>307.08</v>
      </c>
      <c r="Y148" s="248">
        <v>606</v>
      </c>
      <c r="Z148" s="248">
        <v>654.48</v>
      </c>
      <c r="AA148" s="248">
        <v>1143.02</v>
      </c>
      <c r="AB148" s="248">
        <v>76</v>
      </c>
      <c r="AC148" s="248">
        <v>82.08</v>
      </c>
      <c r="AD148" s="248">
        <v>786.25623024</v>
      </c>
      <c r="AE148" s="259">
        <v>0.6</v>
      </c>
      <c r="AF148" s="281">
        <v>1771.730600544</v>
      </c>
      <c r="AG148" s="247">
        <v>3098</v>
      </c>
      <c r="AH148" s="248">
        <v>3098</v>
      </c>
      <c r="AI148" s="248">
        <v>1885</v>
      </c>
      <c r="AJ148" s="248">
        <v>583.973</v>
      </c>
      <c r="AK148" s="259">
        <v>0.6</v>
      </c>
      <c r="AL148" s="260">
        <v>350.3838</v>
      </c>
      <c r="AM148" s="291">
        <v>374</v>
      </c>
      <c r="AN148" s="292">
        <v>24.9333333333333</v>
      </c>
      <c r="AO148" s="292">
        <v>2844.428</v>
      </c>
      <c r="AP148" s="292">
        <v>85.10528576</v>
      </c>
      <c r="AQ148" s="259">
        <v>0.6</v>
      </c>
      <c r="AR148" s="302">
        <v>51.063171456</v>
      </c>
      <c r="AS148" s="314"/>
      <c r="AT148" s="308"/>
      <c r="AU148" s="308"/>
      <c r="AV148" s="309"/>
      <c r="AW148" s="320"/>
      <c r="AX148" s="321"/>
      <c r="AY148" s="319"/>
      <c r="AZ148" s="319"/>
      <c r="BA148" s="309"/>
      <c r="BB148" s="319"/>
      <c r="BC148" s="314"/>
      <c r="BD148" s="319"/>
      <c r="BE148" s="308"/>
      <c r="BF148" s="309"/>
      <c r="BG148" s="319"/>
    </row>
    <row r="149" s="217" customFormat="true" ht="18" customHeight="true" spans="1:59">
      <c r="A149" s="245" t="s">
        <v>543</v>
      </c>
      <c r="B149" s="246">
        <v>8608.930105536</v>
      </c>
      <c r="C149" s="247">
        <v>764</v>
      </c>
      <c r="D149" s="248">
        <v>786.92</v>
      </c>
      <c r="E149" s="248">
        <v>690</v>
      </c>
      <c r="F149" s="248">
        <v>651.56976</v>
      </c>
      <c r="G149" s="248">
        <v>16887</v>
      </c>
      <c r="H149" s="248">
        <v>17393.61</v>
      </c>
      <c r="I149" s="248">
        <v>322</v>
      </c>
      <c r="J149" s="248">
        <v>6720.890904</v>
      </c>
      <c r="K149" s="259">
        <v>0.6</v>
      </c>
      <c r="L149" s="260">
        <v>4423.4763984</v>
      </c>
      <c r="M149" s="268">
        <v>97</v>
      </c>
      <c r="N149" s="248">
        <v>1436</v>
      </c>
      <c r="O149" s="248">
        <v>17576.64</v>
      </c>
      <c r="P149" s="248">
        <v>170.493408</v>
      </c>
      <c r="Q149" s="272">
        <v>2377</v>
      </c>
      <c r="R149" s="248">
        <v>1020</v>
      </c>
      <c r="S149" s="248">
        <v>12668.4</v>
      </c>
      <c r="T149" s="248">
        <v>3011.27868</v>
      </c>
      <c r="U149" s="248">
        <v>371.1</v>
      </c>
      <c r="V149" s="248">
        <v>1304.1</v>
      </c>
      <c r="W149" s="248">
        <v>1408.428</v>
      </c>
      <c r="X149" s="248">
        <v>445.32</v>
      </c>
      <c r="Y149" s="248">
        <v>606</v>
      </c>
      <c r="Z149" s="248">
        <v>654.48</v>
      </c>
      <c r="AA149" s="248">
        <v>1657.58</v>
      </c>
      <c r="AB149" s="248">
        <v>76</v>
      </c>
      <c r="AC149" s="248">
        <v>82.08</v>
      </c>
      <c r="AD149" s="248">
        <v>1140.20979696</v>
      </c>
      <c r="AE149" s="259">
        <v>0.6</v>
      </c>
      <c r="AF149" s="281">
        <v>2593.189130976</v>
      </c>
      <c r="AG149" s="247">
        <v>4101</v>
      </c>
      <c r="AH149" s="248">
        <v>4101</v>
      </c>
      <c r="AI149" s="248">
        <v>1885</v>
      </c>
      <c r="AJ149" s="248">
        <v>773.0385</v>
      </c>
      <c r="AK149" s="259">
        <v>0.6</v>
      </c>
      <c r="AL149" s="260">
        <v>463.8231</v>
      </c>
      <c r="AM149" s="291">
        <v>8265</v>
      </c>
      <c r="AN149" s="292">
        <v>551</v>
      </c>
      <c r="AO149" s="292">
        <v>2844.428</v>
      </c>
      <c r="AP149" s="292">
        <v>1880.7357936</v>
      </c>
      <c r="AQ149" s="259">
        <v>0.6</v>
      </c>
      <c r="AR149" s="302">
        <v>1128.44147616</v>
      </c>
      <c r="AS149" s="314"/>
      <c r="AT149" s="308"/>
      <c r="AU149" s="308"/>
      <c r="AV149" s="309"/>
      <c r="AW149" s="320"/>
      <c r="AX149" s="321"/>
      <c r="AY149" s="319"/>
      <c r="AZ149" s="319"/>
      <c r="BA149" s="309"/>
      <c r="BB149" s="319"/>
      <c r="BC149" s="314"/>
      <c r="BD149" s="319"/>
      <c r="BE149" s="308"/>
      <c r="BF149" s="309"/>
      <c r="BG149" s="319"/>
    </row>
    <row r="150" s="217" customFormat="true" ht="18" customHeight="true" spans="1:59">
      <c r="A150" s="245" t="s">
        <v>544</v>
      </c>
      <c r="B150" s="246">
        <v>675.508845024</v>
      </c>
      <c r="C150" s="247">
        <v>102</v>
      </c>
      <c r="D150" s="248">
        <v>105.06</v>
      </c>
      <c r="E150" s="248">
        <v>690</v>
      </c>
      <c r="F150" s="248">
        <v>86.98968</v>
      </c>
      <c r="G150" s="248">
        <v>1019</v>
      </c>
      <c r="H150" s="248">
        <v>1049.57</v>
      </c>
      <c r="I150" s="248">
        <v>322</v>
      </c>
      <c r="J150" s="248">
        <v>405.553848</v>
      </c>
      <c r="K150" s="259">
        <v>0.6</v>
      </c>
      <c r="L150" s="260">
        <v>295.5261168</v>
      </c>
      <c r="M150" s="268">
        <v>11</v>
      </c>
      <c r="N150" s="248">
        <v>1436</v>
      </c>
      <c r="O150" s="248">
        <v>17576.64</v>
      </c>
      <c r="P150" s="248">
        <v>19.334304</v>
      </c>
      <c r="Q150" s="272">
        <v>265</v>
      </c>
      <c r="R150" s="248">
        <v>1436</v>
      </c>
      <c r="S150" s="248">
        <v>17835.12</v>
      </c>
      <c r="T150" s="248">
        <v>472.63068</v>
      </c>
      <c r="U150" s="248">
        <v>41.4</v>
      </c>
      <c r="V150" s="248">
        <v>1304.1</v>
      </c>
      <c r="W150" s="248">
        <v>1408.428</v>
      </c>
      <c r="X150" s="248">
        <v>49.68</v>
      </c>
      <c r="Y150" s="248">
        <v>606</v>
      </c>
      <c r="Z150" s="248">
        <v>654.48</v>
      </c>
      <c r="AA150" s="248">
        <v>184.92</v>
      </c>
      <c r="AB150" s="248">
        <v>76</v>
      </c>
      <c r="AC150" s="248">
        <v>82.08</v>
      </c>
      <c r="AD150" s="248">
        <v>127.20206304</v>
      </c>
      <c r="AE150" s="259">
        <v>0.6</v>
      </c>
      <c r="AF150" s="281">
        <v>371.500228224</v>
      </c>
      <c r="AG150" s="247">
        <v>75</v>
      </c>
      <c r="AH150" s="248">
        <v>75</v>
      </c>
      <c r="AI150" s="248">
        <v>1885</v>
      </c>
      <c r="AJ150" s="248">
        <v>14.1375</v>
      </c>
      <c r="AK150" s="259">
        <v>0.6</v>
      </c>
      <c r="AL150" s="260">
        <v>8.4825</v>
      </c>
      <c r="AM150" s="291">
        <v>0</v>
      </c>
      <c r="AN150" s="292">
        <v>0</v>
      </c>
      <c r="AO150" s="292">
        <v>2844.428</v>
      </c>
      <c r="AP150" s="292">
        <v>0</v>
      </c>
      <c r="AQ150" s="259">
        <v>0.6</v>
      </c>
      <c r="AR150" s="302">
        <v>0</v>
      </c>
      <c r="AS150" s="314"/>
      <c r="AT150" s="308"/>
      <c r="AU150" s="308"/>
      <c r="AV150" s="309"/>
      <c r="AW150" s="320"/>
      <c r="AX150" s="321"/>
      <c r="AY150" s="319"/>
      <c r="AZ150" s="319"/>
      <c r="BA150" s="309"/>
      <c r="BB150" s="319"/>
      <c r="BC150" s="314"/>
      <c r="BD150" s="319"/>
      <c r="BE150" s="308"/>
      <c r="BF150" s="309"/>
      <c r="BG150" s="319"/>
    </row>
    <row r="151" s="217" customFormat="true" ht="18" customHeight="true" spans="1:59">
      <c r="A151" s="241" t="s">
        <v>545</v>
      </c>
      <c r="B151" s="249"/>
      <c r="C151" s="250"/>
      <c r="D151" s="251"/>
      <c r="E151" s="251"/>
      <c r="F151" s="251"/>
      <c r="G151" s="251"/>
      <c r="H151" s="251"/>
      <c r="I151" s="251"/>
      <c r="J151" s="251"/>
      <c r="K151" s="251"/>
      <c r="L151" s="261"/>
      <c r="M151" s="269"/>
      <c r="N151" s="251"/>
      <c r="O151" s="251"/>
      <c r="P151" s="251"/>
      <c r="Q151" s="251"/>
      <c r="R151" s="251"/>
      <c r="S151" s="251"/>
      <c r="T151" s="251"/>
      <c r="U151" s="251"/>
      <c r="V151" s="274"/>
      <c r="W151" s="274"/>
      <c r="X151" s="274"/>
      <c r="Y151" s="274"/>
      <c r="Z151" s="274"/>
      <c r="AA151" s="274"/>
      <c r="AB151" s="274"/>
      <c r="AC151" s="274"/>
      <c r="AD151" s="274"/>
      <c r="AE151" s="282"/>
      <c r="AF151" s="283"/>
      <c r="AG151" s="247"/>
      <c r="AH151" s="251"/>
      <c r="AI151" s="251"/>
      <c r="AJ151" s="274"/>
      <c r="AK151" s="282"/>
      <c r="AL151" s="293"/>
      <c r="AM151" s="291"/>
      <c r="AN151" s="294"/>
      <c r="AO151" s="300"/>
      <c r="AP151" s="294"/>
      <c r="AQ151" s="282"/>
      <c r="AR151" s="303"/>
      <c r="AS151" s="311">
        <v>192</v>
      </c>
      <c r="AT151" s="312">
        <v>2087.595</v>
      </c>
      <c r="AU151" s="312">
        <v>480.981888</v>
      </c>
      <c r="AV151" s="313">
        <v>0.6</v>
      </c>
      <c r="AW151" s="322">
        <v>288.5891328</v>
      </c>
      <c r="AX151" s="323">
        <v>458</v>
      </c>
      <c r="AY151" s="324">
        <v>1406.565</v>
      </c>
      <c r="AZ151" s="324">
        <v>773.048124</v>
      </c>
      <c r="BA151" s="313">
        <v>0.6</v>
      </c>
      <c r="BB151" s="324">
        <v>463.8288744</v>
      </c>
      <c r="BC151" s="311">
        <v>1559</v>
      </c>
      <c r="BD151" s="324">
        <v>1406.565</v>
      </c>
      <c r="BE151" s="312">
        <v>2631.401802</v>
      </c>
      <c r="BF151" s="313">
        <v>0.6</v>
      </c>
      <c r="BG151" s="324">
        <v>1578.8410812</v>
      </c>
    </row>
    <row r="152" s="217" customFormat="true" ht="18" customHeight="true" spans="1:59">
      <c r="A152" s="245" t="s">
        <v>546</v>
      </c>
      <c r="B152" s="246">
        <v>90.95952</v>
      </c>
      <c r="C152" s="247">
        <v>0</v>
      </c>
      <c r="D152" s="248">
        <v>0</v>
      </c>
      <c r="E152" s="248">
        <v>690</v>
      </c>
      <c r="F152" s="248">
        <v>0</v>
      </c>
      <c r="G152" s="248">
        <v>0</v>
      </c>
      <c r="H152" s="248">
        <v>0</v>
      </c>
      <c r="I152" s="248">
        <v>322</v>
      </c>
      <c r="J152" s="248">
        <v>0</v>
      </c>
      <c r="K152" s="259">
        <v>0.6</v>
      </c>
      <c r="L152" s="260">
        <v>0</v>
      </c>
      <c r="M152" s="268">
        <v>0</v>
      </c>
      <c r="N152" s="248">
        <v>1373</v>
      </c>
      <c r="O152" s="248">
        <v>16805.52</v>
      </c>
      <c r="P152" s="248">
        <v>0</v>
      </c>
      <c r="Q152" s="272">
        <v>0</v>
      </c>
      <c r="R152" s="248">
        <v>1026</v>
      </c>
      <c r="S152" s="248">
        <v>12742.92</v>
      </c>
      <c r="T152" s="248">
        <v>0</v>
      </c>
      <c r="U152" s="248">
        <v>0</v>
      </c>
      <c r="V152" s="248">
        <v>1200</v>
      </c>
      <c r="W152" s="248">
        <v>1296</v>
      </c>
      <c r="X152" s="248">
        <v>0</v>
      </c>
      <c r="Y152" s="248">
        <v>486</v>
      </c>
      <c r="Z152" s="248">
        <v>524.88</v>
      </c>
      <c r="AA152" s="248">
        <v>0</v>
      </c>
      <c r="AB152" s="248">
        <v>32.4</v>
      </c>
      <c r="AC152" s="248">
        <v>34.992</v>
      </c>
      <c r="AD152" s="248">
        <v>0</v>
      </c>
      <c r="AE152" s="259">
        <v>0.6</v>
      </c>
      <c r="AF152" s="281">
        <v>0</v>
      </c>
      <c r="AG152" s="247">
        <v>0</v>
      </c>
      <c r="AH152" s="248">
        <v>0</v>
      </c>
      <c r="AI152" s="248">
        <v>1885</v>
      </c>
      <c r="AJ152" s="248">
        <v>0</v>
      </c>
      <c r="AK152" s="259">
        <v>0.6</v>
      </c>
      <c r="AL152" s="260">
        <v>0</v>
      </c>
      <c r="AM152" s="291">
        <v>710</v>
      </c>
      <c r="AN152" s="292">
        <v>47.3333333333333</v>
      </c>
      <c r="AO152" s="292">
        <v>2669</v>
      </c>
      <c r="AP152" s="292">
        <v>151.5992</v>
      </c>
      <c r="AQ152" s="259">
        <v>0.6</v>
      </c>
      <c r="AR152" s="302">
        <v>90.95952</v>
      </c>
      <c r="AS152" s="314"/>
      <c r="AT152" s="308"/>
      <c r="AU152" s="308"/>
      <c r="AV152" s="309"/>
      <c r="AW152" s="320"/>
      <c r="AX152" s="321"/>
      <c r="AY152" s="319"/>
      <c r="AZ152" s="319"/>
      <c r="BA152" s="309"/>
      <c r="BB152" s="319"/>
      <c r="BC152" s="314"/>
      <c r="BD152" s="319"/>
      <c r="BE152" s="308"/>
      <c r="BF152" s="309"/>
      <c r="BG152" s="319"/>
    </row>
    <row r="153" s="217" customFormat="true" ht="18" customHeight="true" spans="1:59">
      <c r="A153" s="245" t="s">
        <v>547</v>
      </c>
      <c r="B153" s="246">
        <v>5274.2815104384</v>
      </c>
      <c r="C153" s="247">
        <v>4510</v>
      </c>
      <c r="D153" s="248">
        <v>4645.3</v>
      </c>
      <c r="E153" s="248">
        <v>690</v>
      </c>
      <c r="F153" s="248">
        <v>3846.3084</v>
      </c>
      <c r="G153" s="248">
        <v>6107</v>
      </c>
      <c r="H153" s="248">
        <v>6290.21</v>
      </c>
      <c r="I153" s="248">
        <v>322</v>
      </c>
      <c r="J153" s="248">
        <v>2430.537144</v>
      </c>
      <c r="K153" s="259">
        <v>0.6</v>
      </c>
      <c r="L153" s="260">
        <v>3766.1073264</v>
      </c>
      <c r="M153" s="268">
        <v>326</v>
      </c>
      <c r="N153" s="248">
        <v>1373</v>
      </c>
      <c r="O153" s="248">
        <v>16805.52</v>
      </c>
      <c r="P153" s="248">
        <v>547.859952</v>
      </c>
      <c r="Q153" s="272">
        <v>867</v>
      </c>
      <c r="R153" s="248">
        <v>1026</v>
      </c>
      <c r="S153" s="248">
        <v>12742.92</v>
      </c>
      <c r="T153" s="248">
        <v>1104.811164</v>
      </c>
      <c r="U153" s="248">
        <v>178.95</v>
      </c>
      <c r="V153" s="248">
        <v>1200</v>
      </c>
      <c r="W153" s="248">
        <v>1296</v>
      </c>
      <c r="X153" s="248">
        <v>214.74</v>
      </c>
      <c r="Y153" s="248">
        <v>486</v>
      </c>
      <c r="Z153" s="248">
        <v>524.88</v>
      </c>
      <c r="AA153" s="248">
        <v>799.31</v>
      </c>
      <c r="AB153" s="248">
        <v>32.4</v>
      </c>
      <c r="AC153" s="248">
        <v>34.992</v>
      </c>
      <c r="AD153" s="248">
        <v>447.121664064</v>
      </c>
      <c r="AE153" s="259">
        <v>0.6</v>
      </c>
      <c r="AF153" s="281">
        <v>1259.8756680384</v>
      </c>
      <c r="AG153" s="247">
        <v>2175</v>
      </c>
      <c r="AH153" s="248">
        <v>2175</v>
      </c>
      <c r="AI153" s="248">
        <v>1885</v>
      </c>
      <c r="AJ153" s="248">
        <v>409.9875</v>
      </c>
      <c r="AK153" s="259">
        <v>0.6</v>
      </c>
      <c r="AL153" s="260">
        <v>245.9925</v>
      </c>
      <c r="AM153" s="291">
        <v>18</v>
      </c>
      <c r="AN153" s="292">
        <v>1.2</v>
      </c>
      <c r="AO153" s="292">
        <v>2669</v>
      </c>
      <c r="AP153" s="292">
        <v>3.84336</v>
      </c>
      <c r="AQ153" s="259">
        <v>0.6</v>
      </c>
      <c r="AR153" s="302">
        <v>2.306016</v>
      </c>
      <c r="AS153" s="314"/>
      <c r="AT153" s="308"/>
      <c r="AU153" s="308"/>
      <c r="AV153" s="309"/>
      <c r="AW153" s="320"/>
      <c r="AX153" s="321"/>
      <c r="AY153" s="319"/>
      <c r="AZ153" s="319"/>
      <c r="BA153" s="309"/>
      <c r="BB153" s="319"/>
      <c r="BC153" s="314"/>
      <c r="BD153" s="319"/>
      <c r="BE153" s="308"/>
      <c r="BF153" s="309"/>
      <c r="BG153" s="319"/>
    </row>
    <row r="154" s="217" customFormat="true" ht="18" customHeight="true" spans="1:59">
      <c r="A154" s="245" t="s">
        <v>548</v>
      </c>
      <c r="B154" s="246">
        <v>6496.3571939904</v>
      </c>
      <c r="C154" s="247">
        <v>790</v>
      </c>
      <c r="D154" s="248">
        <v>813.7</v>
      </c>
      <c r="E154" s="248">
        <v>690</v>
      </c>
      <c r="F154" s="248">
        <v>673.7436</v>
      </c>
      <c r="G154" s="248">
        <v>8381</v>
      </c>
      <c r="H154" s="248">
        <v>8632.43</v>
      </c>
      <c r="I154" s="248">
        <v>322</v>
      </c>
      <c r="J154" s="248">
        <v>3335.570952</v>
      </c>
      <c r="K154" s="259">
        <v>0.6</v>
      </c>
      <c r="L154" s="260">
        <v>2405.5887312</v>
      </c>
      <c r="M154" s="268">
        <v>240</v>
      </c>
      <c r="N154" s="248">
        <v>1373</v>
      </c>
      <c r="O154" s="248">
        <v>16805.52</v>
      </c>
      <c r="P154" s="248">
        <v>403.33248</v>
      </c>
      <c r="Q154" s="272">
        <v>3743</v>
      </c>
      <c r="R154" s="248">
        <v>1026</v>
      </c>
      <c r="S154" s="248">
        <v>12742.92</v>
      </c>
      <c r="T154" s="248">
        <v>4769.674956</v>
      </c>
      <c r="U154" s="248">
        <v>597.45</v>
      </c>
      <c r="V154" s="248">
        <v>1200</v>
      </c>
      <c r="W154" s="248">
        <v>1296</v>
      </c>
      <c r="X154" s="248">
        <v>716.94</v>
      </c>
      <c r="Y154" s="248">
        <v>486</v>
      </c>
      <c r="Z154" s="248">
        <v>524.88</v>
      </c>
      <c r="AA154" s="248">
        <v>2668.61</v>
      </c>
      <c r="AB154" s="248">
        <v>32.4</v>
      </c>
      <c r="AC154" s="248">
        <v>34.992</v>
      </c>
      <c r="AD154" s="248">
        <v>1492.779201984</v>
      </c>
      <c r="AE154" s="259">
        <v>0.6</v>
      </c>
      <c r="AF154" s="281">
        <v>3999.4719827904</v>
      </c>
      <c r="AG154" s="247">
        <v>592</v>
      </c>
      <c r="AH154" s="248">
        <v>592</v>
      </c>
      <c r="AI154" s="248">
        <v>1885</v>
      </c>
      <c r="AJ154" s="248">
        <v>111.592</v>
      </c>
      <c r="AK154" s="259">
        <v>0.6</v>
      </c>
      <c r="AL154" s="260">
        <v>66.9552</v>
      </c>
      <c r="AM154" s="291">
        <v>190</v>
      </c>
      <c r="AN154" s="292">
        <v>12.6666666666667</v>
      </c>
      <c r="AO154" s="292">
        <v>2669</v>
      </c>
      <c r="AP154" s="292">
        <v>40.5688</v>
      </c>
      <c r="AQ154" s="259">
        <v>0.6</v>
      </c>
      <c r="AR154" s="302">
        <v>24.34128</v>
      </c>
      <c r="AS154" s="310"/>
      <c r="AT154" s="308"/>
      <c r="AU154" s="308"/>
      <c r="AV154" s="309"/>
      <c r="AW154" s="320"/>
      <c r="AX154" s="321"/>
      <c r="AY154" s="319"/>
      <c r="AZ154" s="319"/>
      <c r="BA154" s="309"/>
      <c r="BB154" s="319"/>
      <c r="BC154" s="310"/>
      <c r="BD154" s="319"/>
      <c r="BE154" s="308"/>
      <c r="BF154" s="309"/>
      <c r="BG154" s="319"/>
    </row>
    <row r="155" s="217" customFormat="true" ht="18" customHeight="true" spans="1:59">
      <c r="A155" s="245" t="s">
        <v>549</v>
      </c>
      <c r="B155" s="246">
        <v>7568.5101956928</v>
      </c>
      <c r="C155" s="247">
        <v>1426</v>
      </c>
      <c r="D155" s="248">
        <v>1468.78</v>
      </c>
      <c r="E155" s="248">
        <v>690</v>
      </c>
      <c r="F155" s="248">
        <v>1216.14984</v>
      </c>
      <c r="G155" s="248">
        <v>11463</v>
      </c>
      <c r="H155" s="248">
        <v>11806.89</v>
      </c>
      <c r="I155" s="248">
        <v>322</v>
      </c>
      <c r="J155" s="248">
        <v>4562.182296</v>
      </c>
      <c r="K155" s="259">
        <v>0.6</v>
      </c>
      <c r="L155" s="260">
        <v>3466.9992816</v>
      </c>
      <c r="M155" s="268">
        <v>224</v>
      </c>
      <c r="N155" s="248">
        <v>1373</v>
      </c>
      <c r="O155" s="248">
        <v>16805.52</v>
      </c>
      <c r="P155" s="248">
        <v>376.443648</v>
      </c>
      <c r="Q155" s="272">
        <v>3232</v>
      </c>
      <c r="R155" s="248">
        <v>1026</v>
      </c>
      <c r="S155" s="248">
        <v>12742.92</v>
      </c>
      <c r="T155" s="248">
        <v>4118.511744</v>
      </c>
      <c r="U155" s="248">
        <v>518.4</v>
      </c>
      <c r="V155" s="248">
        <v>1200</v>
      </c>
      <c r="W155" s="248">
        <v>1296</v>
      </c>
      <c r="X155" s="248">
        <v>622.08</v>
      </c>
      <c r="Y155" s="248">
        <v>486</v>
      </c>
      <c r="Z155" s="248">
        <v>524.88</v>
      </c>
      <c r="AA155" s="248">
        <v>2315.52</v>
      </c>
      <c r="AB155" s="248">
        <v>32.4</v>
      </c>
      <c r="AC155" s="248">
        <v>34.992</v>
      </c>
      <c r="AD155" s="248">
        <v>1295.266111488</v>
      </c>
      <c r="AE155" s="259">
        <v>0.6</v>
      </c>
      <c r="AF155" s="281">
        <v>3474.1329020928</v>
      </c>
      <c r="AG155" s="247">
        <v>477</v>
      </c>
      <c r="AH155" s="248">
        <v>477</v>
      </c>
      <c r="AI155" s="248">
        <v>1885</v>
      </c>
      <c r="AJ155" s="248">
        <v>89.9145</v>
      </c>
      <c r="AK155" s="259">
        <v>0.6</v>
      </c>
      <c r="AL155" s="260">
        <v>53.9487</v>
      </c>
      <c r="AM155" s="291">
        <v>4476</v>
      </c>
      <c r="AN155" s="292">
        <v>298.4</v>
      </c>
      <c r="AO155" s="292">
        <v>2669</v>
      </c>
      <c r="AP155" s="292">
        <v>955.71552</v>
      </c>
      <c r="AQ155" s="259">
        <v>0.6</v>
      </c>
      <c r="AR155" s="302">
        <v>573.429312</v>
      </c>
      <c r="AS155" s="310"/>
      <c r="AT155" s="308"/>
      <c r="AU155" s="308"/>
      <c r="AV155" s="309"/>
      <c r="AW155" s="320"/>
      <c r="AX155" s="321"/>
      <c r="AY155" s="319"/>
      <c r="AZ155" s="319"/>
      <c r="BA155" s="309"/>
      <c r="BB155" s="319"/>
      <c r="BC155" s="310"/>
      <c r="BD155" s="319"/>
      <c r="BE155" s="308"/>
      <c r="BF155" s="309"/>
      <c r="BG155" s="319"/>
    </row>
    <row r="156" s="217" customFormat="true" ht="18" customHeight="true" spans="1:59">
      <c r="A156" s="245" t="s">
        <v>550</v>
      </c>
      <c r="B156" s="246">
        <v>13644.4866787584</v>
      </c>
      <c r="C156" s="247">
        <v>2057</v>
      </c>
      <c r="D156" s="248">
        <v>2118.71</v>
      </c>
      <c r="E156" s="248">
        <v>690</v>
      </c>
      <c r="F156" s="248">
        <v>1754.29188</v>
      </c>
      <c r="G156" s="248">
        <v>26490</v>
      </c>
      <c r="H156" s="248">
        <v>27284.7</v>
      </c>
      <c r="I156" s="248">
        <v>322</v>
      </c>
      <c r="J156" s="248">
        <v>10542.80808</v>
      </c>
      <c r="K156" s="259">
        <v>0.6</v>
      </c>
      <c r="L156" s="260">
        <v>7378.259976</v>
      </c>
      <c r="M156" s="268">
        <v>304</v>
      </c>
      <c r="N156" s="248">
        <v>1373</v>
      </c>
      <c r="O156" s="248">
        <v>16805.52</v>
      </c>
      <c r="P156" s="248">
        <v>510.887808</v>
      </c>
      <c r="Q156" s="272">
        <v>4664</v>
      </c>
      <c r="R156" s="248">
        <v>1026</v>
      </c>
      <c r="S156" s="248">
        <v>12742.92</v>
      </c>
      <c r="T156" s="248">
        <v>5943.297888</v>
      </c>
      <c r="U156" s="248">
        <v>745.2</v>
      </c>
      <c r="V156" s="248">
        <v>1200</v>
      </c>
      <c r="W156" s="248">
        <v>1296</v>
      </c>
      <c r="X156" s="248">
        <v>894.24</v>
      </c>
      <c r="Y156" s="248">
        <v>486</v>
      </c>
      <c r="Z156" s="248">
        <v>524.88</v>
      </c>
      <c r="AA156" s="248">
        <v>3328.56</v>
      </c>
      <c r="AB156" s="248">
        <v>32.4</v>
      </c>
      <c r="AC156" s="248">
        <v>34.992</v>
      </c>
      <c r="AD156" s="248">
        <v>1861.945035264</v>
      </c>
      <c r="AE156" s="259">
        <v>0.6</v>
      </c>
      <c r="AF156" s="281">
        <v>4989.6784387584</v>
      </c>
      <c r="AG156" s="247">
        <v>5570</v>
      </c>
      <c r="AH156" s="248">
        <v>5570</v>
      </c>
      <c r="AI156" s="248">
        <v>1885</v>
      </c>
      <c r="AJ156" s="248">
        <v>1049.945</v>
      </c>
      <c r="AK156" s="259">
        <v>0.6</v>
      </c>
      <c r="AL156" s="260">
        <v>629.967</v>
      </c>
      <c r="AM156" s="291">
        <v>5047</v>
      </c>
      <c r="AN156" s="292">
        <v>336.466666666667</v>
      </c>
      <c r="AO156" s="292">
        <v>2669</v>
      </c>
      <c r="AP156" s="292">
        <v>1077.63544</v>
      </c>
      <c r="AQ156" s="259">
        <v>0.6</v>
      </c>
      <c r="AR156" s="302">
        <v>646.581264</v>
      </c>
      <c r="AS156" s="310"/>
      <c r="AT156" s="308"/>
      <c r="AU156" s="308"/>
      <c r="AV156" s="309"/>
      <c r="AW156" s="320"/>
      <c r="AX156" s="321"/>
      <c r="AY156" s="319"/>
      <c r="AZ156" s="319"/>
      <c r="BA156" s="309"/>
      <c r="BB156" s="319"/>
      <c r="BC156" s="310"/>
      <c r="BD156" s="319"/>
      <c r="BE156" s="308"/>
      <c r="BF156" s="309"/>
      <c r="BG156" s="319"/>
    </row>
    <row r="157" s="217" customFormat="true" ht="18" customHeight="true" spans="1:59">
      <c r="A157" s="245" t="s">
        <v>551</v>
      </c>
      <c r="B157" s="246">
        <v>904.3957080576</v>
      </c>
      <c r="C157" s="247">
        <v>435</v>
      </c>
      <c r="D157" s="248">
        <v>448.05</v>
      </c>
      <c r="E157" s="248">
        <v>690</v>
      </c>
      <c r="F157" s="248">
        <v>370.9854</v>
      </c>
      <c r="G157" s="248">
        <v>1292</v>
      </c>
      <c r="H157" s="248">
        <v>1330.76</v>
      </c>
      <c r="I157" s="248">
        <v>322</v>
      </c>
      <c r="J157" s="248">
        <v>514.205664</v>
      </c>
      <c r="K157" s="259">
        <v>0.6</v>
      </c>
      <c r="L157" s="260">
        <v>531.1146384</v>
      </c>
      <c r="M157" s="268">
        <v>58</v>
      </c>
      <c r="N157" s="248">
        <v>1373</v>
      </c>
      <c r="O157" s="248">
        <v>16805.52</v>
      </c>
      <c r="P157" s="248">
        <v>97.472016</v>
      </c>
      <c r="Q157" s="272">
        <v>294</v>
      </c>
      <c r="R157" s="248">
        <v>1026</v>
      </c>
      <c r="S157" s="248">
        <v>12742.92</v>
      </c>
      <c r="T157" s="248">
        <v>374.641848</v>
      </c>
      <c r="U157" s="248">
        <v>52.8</v>
      </c>
      <c r="V157" s="248">
        <v>1200</v>
      </c>
      <c r="W157" s="248">
        <v>1296</v>
      </c>
      <c r="X157" s="248">
        <v>63.36</v>
      </c>
      <c r="Y157" s="248">
        <v>486</v>
      </c>
      <c r="Z157" s="248">
        <v>524.88</v>
      </c>
      <c r="AA157" s="248">
        <v>235.84</v>
      </c>
      <c r="AB157" s="248">
        <v>32.4</v>
      </c>
      <c r="AC157" s="248">
        <v>34.992</v>
      </c>
      <c r="AD157" s="248">
        <v>131.925252096</v>
      </c>
      <c r="AE157" s="259">
        <v>0.6</v>
      </c>
      <c r="AF157" s="281">
        <v>362.4234696576</v>
      </c>
      <c r="AG157" s="247">
        <v>96</v>
      </c>
      <c r="AH157" s="248">
        <v>96</v>
      </c>
      <c r="AI157" s="248">
        <v>1885</v>
      </c>
      <c r="AJ157" s="248">
        <v>18.096</v>
      </c>
      <c r="AK157" s="259">
        <v>0.6</v>
      </c>
      <c r="AL157" s="260">
        <v>10.8576</v>
      </c>
      <c r="AM157" s="291">
        <v>0</v>
      </c>
      <c r="AN157" s="292">
        <v>0</v>
      </c>
      <c r="AO157" s="292">
        <v>2669</v>
      </c>
      <c r="AP157" s="292">
        <v>0</v>
      </c>
      <c r="AQ157" s="259">
        <v>0.6</v>
      </c>
      <c r="AR157" s="302">
        <v>0</v>
      </c>
      <c r="AS157" s="310"/>
      <c r="AT157" s="308"/>
      <c r="AU157" s="308"/>
      <c r="AV157" s="309"/>
      <c r="AW157" s="320"/>
      <c r="AX157" s="321"/>
      <c r="AY157" s="319"/>
      <c r="AZ157" s="319"/>
      <c r="BA157" s="309"/>
      <c r="BB157" s="319"/>
      <c r="BC157" s="310"/>
      <c r="BD157" s="319"/>
      <c r="BE157" s="308"/>
      <c r="BF157" s="309"/>
      <c r="BG157" s="319"/>
    </row>
    <row r="158" s="217" customFormat="true" ht="18" customHeight="true" spans="1:59">
      <c r="A158" s="245" t="s">
        <v>552</v>
      </c>
      <c r="B158" s="246">
        <v>1011.6584059968</v>
      </c>
      <c r="C158" s="247">
        <v>97</v>
      </c>
      <c r="D158" s="248">
        <v>99.91</v>
      </c>
      <c r="E158" s="248">
        <v>690</v>
      </c>
      <c r="F158" s="248">
        <v>82.72548</v>
      </c>
      <c r="G158" s="248">
        <v>1756</v>
      </c>
      <c r="H158" s="248">
        <v>1808.68</v>
      </c>
      <c r="I158" s="248">
        <v>322</v>
      </c>
      <c r="J158" s="248">
        <v>698.873952</v>
      </c>
      <c r="K158" s="259">
        <v>0.6</v>
      </c>
      <c r="L158" s="260">
        <v>468.9596592</v>
      </c>
      <c r="M158" s="268">
        <v>20</v>
      </c>
      <c r="N158" s="248">
        <v>1373</v>
      </c>
      <c r="O158" s="248">
        <v>16805.52</v>
      </c>
      <c r="P158" s="248">
        <v>33.61104</v>
      </c>
      <c r="Q158" s="272">
        <v>516</v>
      </c>
      <c r="R158" s="248">
        <v>1026</v>
      </c>
      <c r="S158" s="248">
        <v>12742.92</v>
      </c>
      <c r="T158" s="248">
        <v>657.534672</v>
      </c>
      <c r="U158" s="248">
        <v>80.4</v>
      </c>
      <c r="V158" s="248">
        <v>1200</v>
      </c>
      <c r="W158" s="248">
        <v>1296</v>
      </c>
      <c r="X158" s="248">
        <v>96.48</v>
      </c>
      <c r="Y158" s="248">
        <v>486</v>
      </c>
      <c r="Z158" s="248">
        <v>524.88</v>
      </c>
      <c r="AA158" s="248">
        <v>359.12</v>
      </c>
      <c r="AB158" s="248">
        <v>32.4</v>
      </c>
      <c r="AC158" s="248">
        <v>34.992</v>
      </c>
      <c r="AD158" s="248">
        <v>200.886179328</v>
      </c>
      <c r="AE158" s="259">
        <v>0.6</v>
      </c>
      <c r="AF158" s="281">
        <v>535.2191347968</v>
      </c>
      <c r="AG158" s="247">
        <v>65</v>
      </c>
      <c r="AH158" s="248">
        <v>65</v>
      </c>
      <c r="AI158" s="248">
        <v>1885</v>
      </c>
      <c r="AJ158" s="248">
        <v>12.2525</v>
      </c>
      <c r="AK158" s="259">
        <v>0.6</v>
      </c>
      <c r="AL158" s="260">
        <v>7.3515</v>
      </c>
      <c r="AM158" s="291">
        <v>1</v>
      </c>
      <c r="AN158" s="292">
        <v>0.0666666666666667</v>
      </c>
      <c r="AO158" s="292">
        <v>2669</v>
      </c>
      <c r="AP158" s="292">
        <v>0.21352</v>
      </c>
      <c r="AQ158" s="259">
        <v>0.6</v>
      </c>
      <c r="AR158" s="302">
        <v>0.128112</v>
      </c>
      <c r="AS158" s="310"/>
      <c r="AT158" s="308"/>
      <c r="AU158" s="308"/>
      <c r="AV158" s="309"/>
      <c r="AW158" s="320"/>
      <c r="AX158" s="321"/>
      <c r="AY158" s="319"/>
      <c r="AZ158" s="319"/>
      <c r="BA158" s="309"/>
      <c r="BB158" s="319"/>
      <c r="BC158" s="310"/>
      <c r="BD158" s="319"/>
      <c r="BE158" s="308"/>
      <c r="BF158" s="309"/>
      <c r="BG158" s="319"/>
    </row>
    <row r="159" s="217" customFormat="true" ht="18" customHeight="true" spans="1:59">
      <c r="A159" s="241" t="s">
        <v>553</v>
      </c>
      <c r="B159" s="249"/>
      <c r="C159" s="250"/>
      <c r="D159" s="251"/>
      <c r="E159" s="251"/>
      <c r="F159" s="251"/>
      <c r="G159" s="251"/>
      <c r="H159" s="251"/>
      <c r="I159" s="251"/>
      <c r="J159" s="251"/>
      <c r="K159" s="251"/>
      <c r="L159" s="261"/>
      <c r="M159" s="269"/>
      <c r="N159" s="251"/>
      <c r="O159" s="251"/>
      <c r="P159" s="251"/>
      <c r="Q159" s="251"/>
      <c r="R159" s="251"/>
      <c r="S159" s="251"/>
      <c r="T159" s="251"/>
      <c r="U159" s="251"/>
      <c r="V159" s="274"/>
      <c r="W159" s="274"/>
      <c r="X159" s="274"/>
      <c r="Y159" s="274"/>
      <c r="Z159" s="274"/>
      <c r="AA159" s="274"/>
      <c r="AB159" s="274"/>
      <c r="AC159" s="274"/>
      <c r="AD159" s="274"/>
      <c r="AE159" s="282"/>
      <c r="AF159" s="283"/>
      <c r="AG159" s="247"/>
      <c r="AH159" s="251"/>
      <c r="AI159" s="251"/>
      <c r="AJ159" s="274"/>
      <c r="AK159" s="282"/>
      <c r="AL159" s="293"/>
      <c r="AM159" s="291"/>
      <c r="AN159" s="294"/>
      <c r="AO159" s="300"/>
      <c r="AP159" s="294"/>
      <c r="AQ159" s="282"/>
      <c r="AR159" s="303"/>
      <c r="AS159" s="311">
        <v>103</v>
      </c>
      <c r="AT159" s="312">
        <v>2087.595</v>
      </c>
      <c r="AU159" s="312">
        <v>258.026742</v>
      </c>
      <c r="AV159" s="313">
        <v>0.6</v>
      </c>
      <c r="AW159" s="322">
        <v>154.8160452</v>
      </c>
      <c r="AX159" s="323">
        <v>524</v>
      </c>
      <c r="AY159" s="324">
        <v>1406.565</v>
      </c>
      <c r="AZ159" s="324">
        <v>884.448072</v>
      </c>
      <c r="BA159" s="313">
        <v>0.6</v>
      </c>
      <c r="BB159" s="324">
        <v>530.6688432</v>
      </c>
      <c r="BC159" s="311">
        <v>2184</v>
      </c>
      <c r="BD159" s="324">
        <v>1406.565</v>
      </c>
      <c r="BE159" s="312">
        <v>3686.325552</v>
      </c>
      <c r="BF159" s="313">
        <v>0.6</v>
      </c>
      <c r="BG159" s="324">
        <v>2211.7953312</v>
      </c>
    </row>
    <row r="160" s="217" customFormat="true" ht="18" customHeight="true" spans="1:59">
      <c r="A160" s="245" t="s">
        <v>554</v>
      </c>
      <c r="B160" s="246">
        <v>1161.0804192</v>
      </c>
      <c r="C160" s="247">
        <v>0</v>
      </c>
      <c r="D160" s="248">
        <v>0</v>
      </c>
      <c r="E160" s="248">
        <v>690</v>
      </c>
      <c r="F160" s="248">
        <v>0</v>
      </c>
      <c r="G160" s="248">
        <v>0</v>
      </c>
      <c r="H160" s="248">
        <v>0</v>
      </c>
      <c r="I160" s="248">
        <v>322</v>
      </c>
      <c r="J160" s="248">
        <v>0</v>
      </c>
      <c r="K160" s="259">
        <v>0.6</v>
      </c>
      <c r="L160" s="260">
        <v>0</v>
      </c>
      <c r="M160" s="268">
        <v>0</v>
      </c>
      <c r="N160" s="248">
        <v>1453</v>
      </c>
      <c r="O160" s="248">
        <v>17784.72</v>
      </c>
      <c r="P160" s="248">
        <v>0</v>
      </c>
      <c r="Q160" s="272">
        <v>0</v>
      </c>
      <c r="R160" s="248">
        <v>0</v>
      </c>
      <c r="S160" s="248">
        <v>0</v>
      </c>
      <c r="T160" s="248">
        <v>0</v>
      </c>
      <c r="U160" s="248">
        <v>0</v>
      </c>
      <c r="V160" s="248">
        <v>972</v>
      </c>
      <c r="W160" s="248">
        <v>1049.76</v>
      </c>
      <c r="X160" s="248">
        <v>0</v>
      </c>
      <c r="Y160" s="248">
        <v>486</v>
      </c>
      <c r="Z160" s="248">
        <v>524.88</v>
      </c>
      <c r="AA160" s="248">
        <v>0</v>
      </c>
      <c r="AB160" s="248">
        <v>32.4</v>
      </c>
      <c r="AC160" s="248">
        <v>34.992</v>
      </c>
      <c r="AD160" s="248">
        <v>0</v>
      </c>
      <c r="AE160" s="259">
        <v>0.6</v>
      </c>
      <c r="AF160" s="281">
        <v>0</v>
      </c>
      <c r="AG160" s="247">
        <v>0</v>
      </c>
      <c r="AH160" s="248">
        <v>0</v>
      </c>
      <c r="AI160" s="248">
        <v>1885</v>
      </c>
      <c r="AJ160" s="248">
        <v>0</v>
      </c>
      <c r="AK160" s="259">
        <v>0.6</v>
      </c>
      <c r="AL160" s="260">
        <v>0</v>
      </c>
      <c r="AM160" s="291">
        <v>9665</v>
      </c>
      <c r="AN160" s="292">
        <v>644.333333333333</v>
      </c>
      <c r="AO160" s="292">
        <v>2502.76</v>
      </c>
      <c r="AP160" s="292">
        <v>1935.134032</v>
      </c>
      <c r="AQ160" s="259">
        <v>0.6</v>
      </c>
      <c r="AR160" s="302">
        <v>1161.0804192</v>
      </c>
      <c r="AS160" s="310"/>
      <c r="AT160" s="308"/>
      <c r="AU160" s="308"/>
      <c r="AV160" s="309"/>
      <c r="AW160" s="320"/>
      <c r="AX160" s="321"/>
      <c r="AY160" s="319"/>
      <c r="AZ160" s="319"/>
      <c r="BA160" s="309"/>
      <c r="BB160" s="319"/>
      <c r="BC160" s="310"/>
      <c r="BD160" s="319"/>
      <c r="BE160" s="308"/>
      <c r="BF160" s="309"/>
      <c r="BG160" s="319"/>
    </row>
    <row r="161" s="217" customFormat="true" ht="18" customHeight="true" spans="1:59">
      <c r="A161" s="245" t="s">
        <v>555</v>
      </c>
      <c r="B161" s="246">
        <v>4051.4332203072</v>
      </c>
      <c r="C161" s="247">
        <v>1070</v>
      </c>
      <c r="D161" s="248">
        <v>1102.1</v>
      </c>
      <c r="E161" s="248">
        <v>690</v>
      </c>
      <c r="F161" s="248">
        <v>912.5388</v>
      </c>
      <c r="G161" s="248">
        <v>5534</v>
      </c>
      <c r="H161" s="248">
        <v>5700.02</v>
      </c>
      <c r="I161" s="248">
        <v>322</v>
      </c>
      <c r="J161" s="248">
        <v>2202.487728</v>
      </c>
      <c r="K161" s="259">
        <v>0.6</v>
      </c>
      <c r="L161" s="260">
        <v>1869.0159168</v>
      </c>
      <c r="M161" s="268">
        <v>166</v>
      </c>
      <c r="N161" s="248">
        <v>1453</v>
      </c>
      <c r="O161" s="248">
        <v>17784.72</v>
      </c>
      <c r="P161" s="248">
        <v>295.226352</v>
      </c>
      <c r="Q161" s="272">
        <v>1553</v>
      </c>
      <c r="R161" s="248">
        <v>1282</v>
      </c>
      <c r="S161" s="248">
        <v>15922.44</v>
      </c>
      <c r="T161" s="248">
        <v>2472.754932</v>
      </c>
      <c r="U161" s="248">
        <v>257.85</v>
      </c>
      <c r="V161" s="248">
        <v>972</v>
      </c>
      <c r="W161" s="248">
        <v>1049.76</v>
      </c>
      <c r="X161" s="248">
        <v>309.42</v>
      </c>
      <c r="Y161" s="248">
        <v>486</v>
      </c>
      <c r="Z161" s="248">
        <v>524.88</v>
      </c>
      <c r="AA161" s="248">
        <v>1151.73</v>
      </c>
      <c r="AB161" s="248">
        <v>32.4</v>
      </c>
      <c r="AC161" s="248">
        <v>34.992</v>
      </c>
      <c r="AD161" s="248">
        <v>568.068386112</v>
      </c>
      <c r="AE161" s="259">
        <v>0.6</v>
      </c>
      <c r="AF161" s="281">
        <v>2001.6298020672</v>
      </c>
      <c r="AG161" s="247">
        <v>480</v>
      </c>
      <c r="AH161" s="248">
        <v>480</v>
      </c>
      <c r="AI161" s="248">
        <v>1885</v>
      </c>
      <c r="AJ161" s="248">
        <v>90.48</v>
      </c>
      <c r="AK161" s="259">
        <v>0.6</v>
      </c>
      <c r="AL161" s="260">
        <v>54.288</v>
      </c>
      <c r="AM161" s="291">
        <v>1053</v>
      </c>
      <c r="AN161" s="292">
        <v>70.2</v>
      </c>
      <c r="AO161" s="292">
        <v>2502.76</v>
      </c>
      <c r="AP161" s="292">
        <v>210.8325024</v>
      </c>
      <c r="AQ161" s="259">
        <v>0.6</v>
      </c>
      <c r="AR161" s="302">
        <v>126.49950144</v>
      </c>
      <c r="AS161" s="314"/>
      <c r="AT161" s="308"/>
      <c r="AU161" s="308"/>
      <c r="AV161" s="309"/>
      <c r="AW161" s="320"/>
      <c r="AX161" s="321"/>
      <c r="AY161" s="319"/>
      <c r="AZ161" s="319"/>
      <c r="BA161" s="309"/>
      <c r="BB161" s="319"/>
      <c r="BC161" s="314"/>
      <c r="BD161" s="319"/>
      <c r="BE161" s="308"/>
      <c r="BF161" s="309"/>
      <c r="BG161" s="319"/>
    </row>
    <row r="162" s="217" customFormat="true" ht="18" customHeight="true" spans="1:59">
      <c r="A162" s="245" t="s">
        <v>556</v>
      </c>
      <c r="B162" s="246">
        <v>7182.293929008</v>
      </c>
      <c r="C162" s="247">
        <v>365</v>
      </c>
      <c r="D162" s="248">
        <v>375.95</v>
      </c>
      <c r="E162" s="248">
        <v>690</v>
      </c>
      <c r="F162" s="248">
        <v>311.2866</v>
      </c>
      <c r="G162" s="248">
        <v>14420</v>
      </c>
      <c r="H162" s="248">
        <v>14852.6</v>
      </c>
      <c r="I162" s="248">
        <v>322</v>
      </c>
      <c r="J162" s="248">
        <v>5739.04464</v>
      </c>
      <c r="K162" s="259">
        <v>0.6</v>
      </c>
      <c r="L162" s="260">
        <v>3630.198744</v>
      </c>
      <c r="M162" s="268">
        <v>55</v>
      </c>
      <c r="N162" s="248">
        <v>1453</v>
      </c>
      <c r="O162" s="248">
        <v>17784.72</v>
      </c>
      <c r="P162" s="248">
        <v>97.81596</v>
      </c>
      <c r="Q162" s="272">
        <v>3305</v>
      </c>
      <c r="R162" s="248">
        <v>1127</v>
      </c>
      <c r="S162" s="248">
        <v>13997.34</v>
      </c>
      <c r="T162" s="248">
        <v>4626.12087</v>
      </c>
      <c r="U162" s="248">
        <v>504</v>
      </c>
      <c r="V162" s="248">
        <v>972</v>
      </c>
      <c r="W162" s="248">
        <v>1049.76</v>
      </c>
      <c r="X162" s="248">
        <v>604.8</v>
      </c>
      <c r="Y162" s="248">
        <v>486</v>
      </c>
      <c r="Z162" s="248">
        <v>524.88</v>
      </c>
      <c r="AA162" s="248">
        <v>2251.2</v>
      </c>
      <c r="AB162" s="248">
        <v>32.4</v>
      </c>
      <c r="AC162" s="248">
        <v>34.992</v>
      </c>
      <c r="AD162" s="248">
        <v>1110.36054528</v>
      </c>
      <c r="AE162" s="259">
        <v>0.6</v>
      </c>
      <c r="AF162" s="281">
        <v>3500.578425168</v>
      </c>
      <c r="AG162" s="247">
        <v>447</v>
      </c>
      <c r="AH162" s="248">
        <v>447</v>
      </c>
      <c r="AI162" s="248">
        <v>1885</v>
      </c>
      <c r="AJ162" s="248">
        <v>84.2595</v>
      </c>
      <c r="AK162" s="259">
        <v>0.6</v>
      </c>
      <c r="AL162" s="260">
        <v>50.5557</v>
      </c>
      <c r="AM162" s="291">
        <v>8</v>
      </c>
      <c r="AN162" s="292">
        <v>0.533333333333333</v>
      </c>
      <c r="AO162" s="292">
        <v>2502.76</v>
      </c>
      <c r="AP162" s="292">
        <v>1.6017664</v>
      </c>
      <c r="AQ162" s="259">
        <v>0.6</v>
      </c>
      <c r="AR162" s="302">
        <v>0.96105984</v>
      </c>
      <c r="AS162" s="314"/>
      <c r="AT162" s="308"/>
      <c r="AU162" s="308"/>
      <c r="AV162" s="309"/>
      <c r="AW162" s="320"/>
      <c r="AX162" s="321"/>
      <c r="AY162" s="319"/>
      <c r="AZ162" s="319"/>
      <c r="BA162" s="309"/>
      <c r="BB162" s="319"/>
      <c r="BC162" s="314"/>
      <c r="BD162" s="319"/>
      <c r="BE162" s="308"/>
      <c r="BF162" s="309"/>
      <c r="BG162" s="319"/>
    </row>
    <row r="163" s="217" customFormat="true" ht="18" customHeight="true" spans="1:59">
      <c r="A163" s="245" t="s">
        <v>557</v>
      </c>
      <c r="B163" s="246">
        <v>4208.844527808</v>
      </c>
      <c r="C163" s="247">
        <v>349</v>
      </c>
      <c r="D163" s="248">
        <v>359.47</v>
      </c>
      <c r="E163" s="248">
        <v>690</v>
      </c>
      <c r="F163" s="248">
        <v>297.64116</v>
      </c>
      <c r="G163" s="248">
        <v>6511</v>
      </c>
      <c r="H163" s="248">
        <v>6706.33</v>
      </c>
      <c r="I163" s="248">
        <v>322</v>
      </c>
      <c r="J163" s="248">
        <v>2591.325912</v>
      </c>
      <c r="K163" s="259">
        <v>0.6</v>
      </c>
      <c r="L163" s="260">
        <v>1733.3802432</v>
      </c>
      <c r="M163" s="268">
        <v>54</v>
      </c>
      <c r="N163" s="248">
        <v>1453</v>
      </c>
      <c r="O163" s="248">
        <v>17784.72</v>
      </c>
      <c r="P163" s="248">
        <v>96.037488</v>
      </c>
      <c r="Q163" s="272">
        <v>2256</v>
      </c>
      <c r="R163" s="248">
        <v>1127</v>
      </c>
      <c r="S163" s="248">
        <v>13997.34</v>
      </c>
      <c r="T163" s="248">
        <v>3157.799904</v>
      </c>
      <c r="U163" s="248">
        <v>346.5</v>
      </c>
      <c r="V163" s="248">
        <v>972</v>
      </c>
      <c r="W163" s="248">
        <v>1049.76</v>
      </c>
      <c r="X163" s="248">
        <v>415.8</v>
      </c>
      <c r="Y163" s="248">
        <v>486</v>
      </c>
      <c r="Z163" s="248">
        <v>524.88</v>
      </c>
      <c r="AA163" s="248">
        <v>1547.7</v>
      </c>
      <c r="AB163" s="248">
        <v>32.4</v>
      </c>
      <c r="AC163" s="248">
        <v>34.992</v>
      </c>
      <c r="AD163" s="248">
        <v>763.37287488</v>
      </c>
      <c r="AE163" s="259">
        <v>0.6</v>
      </c>
      <c r="AF163" s="281">
        <v>2410.326160128</v>
      </c>
      <c r="AG163" s="247">
        <v>150</v>
      </c>
      <c r="AH163" s="248">
        <v>150</v>
      </c>
      <c r="AI163" s="248">
        <v>1885</v>
      </c>
      <c r="AJ163" s="248">
        <v>28.275</v>
      </c>
      <c r="AK163" s="259">
        <v>0.6</v>
      </c>
      <c r="AL163" s="260">
        <v>16.965</v>
      </c>
      <c r="AM163" s="291">
        <v>401</v>
      </c>
      <c r="AN163" s="292">
        <v>26.7333333333333</v>
      </c>
      <c r="AO163" s="292">
        <v>2502.76</v>
      </c>
      <c r="AP163" s="292">
        <v>80.2885408</v>
      </c>
      <c r="AQ163" s="259">
        <v>0.6</v>
      </c>
      <c r="AR163" s="302">
        <v>48.17312448</v>
      </c>
      <c r="AS163" s="314"/>
      <c r="AT163" s="308"/>
      <c r="AU163" s="308"/>
      <c r="AV163" s="309"/>
      <c r="AW163" s="320"/>
      <c r="AX163" s="321"/>
      <c r="AY163" s="319"/>
      <c r="AZ163" s="319"/>
      <c r="BA163" s="309"/>
      <c r="BB163" s="319"/>
      <c r="BC163" s="314"/>
      <c r="BD163" s="319"/>
      <c r="BE163" s="308"/>
      <c r="BF163" s="309"/>
      <c r="BG163" s="319"/>
    </row>
    <row r="164" s="217" customFormat="true" ht="18" customHeight="true" spans="1:59">
      <c r="A164" s="245" t="s">
        <v>558</v>
      </c>
      <c r="B164" s="246">
        <v>5303.570511696</v>
      </c>
      <c r="C164" s="247">
        <v>225</v>
      </c>
      <c r="D164" s="248">
        <v>231.75</v>
      </c>
      <c r="E164" s="248">
        <v>690</v>
      </c>
      <c r="F164" s="248">
        <v>191.889</v>
      </c>
      <c r="G164" s="248">
        <v>10050</v>
      </c>
      <c r="H164" s="248">
        <v>10351.5</v>
      </c>
      <c r="I164" s="248">
        <v>322</v>
      </c>
      <c r="J164" s="248">
        <v>3999.8196</v>
      </c>
      <c r="K164" s="259">
        <v>0.6</v>
      </c>
      <c r="L164" s="260">
        <v>2515.02516</v>
      </c>
      <c r="M164" s="268">
        <v>19</v>
      </c>
      <c r="N164" s="248">
        <v>1453</v>
      </c>
      <c r="O164" s="248">
        <v>17784.72</v>
      </c>
      <c r="P164" s="248">
        <v>33.790968</v>
      </c>
      <c r="Q164" s="272">
        <v>2601</v>
      </c>
      <c r="R164" s="248">
        <v>1127</v>
      </c>
      <c r="S164" s="248">
        <v>13997.34</v>
      </c>
      <c r="T164" s="248">
        <v>3640.708134</v>
      </c>
      <c r="U164" s="248">
        <v>393</v>
      </c>
      <c r="V164" s="248">
        <v>972</v>
      </c>
      <c r="W164" s="248">
        <v>1049.76</v>
      </c>
      <c r="X164" s="248">
        <v>471.6</v>
      </c>
      <c r="Y164" s="248">
        <v>486</v>
      </c>
      <c r="Z164" s="248">
        <v>524.88</v>
      </c>
      <c r="AA164" s="248">
        <v>1755.4</v>
      </c>
      <c r="AB164" s="248">
        <v>32.4</v>
      </c>
      <c r="AC164" s="248">
        <v>34.992</v>
      </c>
      <c r="AD164" s="248">
        <v>865.81685376</v>
      </c>
      <c r="AE164" s="259">
        <v>0.6</v>
      </c>
      <c r="AF164" s="281">
        <v>2724.189573456</v>
      </c>
      <c r="AG164" s="247">
        <v>210</v>
      </c>
      <c r="AH164" s="248">
        <v>210</v>
      </c>
      <c r="AI164" s="248">
        <v>1885</v>
      </c>
      <c r="AJ164" s="248">
        <v>39.585</v>
      </c>
      <c r="AK164" s="259">
        <v>0.6</v>
      </c>
      <c r="AL164" s="260">
        <v>23.751</v>
      </c>
      <c r="AM164" s="291">
        <v>338</v>
      </c>
      <c r="AN164" s="292">
        <v>22.5333333333333</v>
      </c>
      <c r="AO164" s="292">
        <v>2502.76</v>
      </c>
      <c r="AP164" s="292">
        <v>67.6746304</v>
      </c>
      <c r="AQ164" s="259">
        <v>0.6</v>
      </c>
      <c r="AR164" s="302">
        <v>40.60477824</v>
      </c>
      <c r="AS164" s="314"/>
      <c r="AT164" s="308"/>
      <c r="AU164" s="308"/>
      <c r="AV164" s="309"/>
      <c r="AW164" s="320"/>
      <c r="AX164" s="321"/>
      <c r="AY164" s="319"/>
      <c r="AZ164" s="319"/>
      <c r="BA164" s="309"/>
      <c r="BB164" s="319"/>
      <c r="BC164" s="314"/>
      <c r="BD164" s="319"/>
      <c r="BE164" s="308"/>
      <c r="BF164" s="309"/>
      <c r="BG164" s="319"/>
    </row>
    <row r="165" s="217" customFormat="true" ht="18" customHeight="true" spans="1:59">
      <c r="A165" s="245" t="s">
        <v>559</v>
      </c>
      <c r="B165" s="246">
        <v>1348.9299369984</v>
      </c>
      <c r="C165" s="247">
        <v>118</v>
      </c>
      <c r="D165" s="248">
        <v>121.54</v>
      </c>
      <c r="E165" s="248">
        <v>690</v>
      </c>
      <c r="F165" s="248">
        <v>100.63512</v>
      </c>
      <c r="G165" s="248">
        <v>2117</v>
      </c>
      <c r="H165" s="248">
        <v>2180.51</v>
      </c>
      <c r="I165" s="248">
        <v>322</v>
      </c>
      <c r="J165" s="248">
        <v>842.549064</v>
      </c>
      <c r="K165" s="259">
        <v>0.6</v>
      </c>
      <c r="L165" s="260">
        <v>565.9105104</v>
      </c>
      <c r="M165" s="268">
        <v>28</v>
      </c>
      <c r="N165" s="248">
        <v>1453</v>
      </c>
      <c r="O165" s="248">
        <v>17784.72</v>
      </c>
      <c r="P165" s="248">
        <v>49.797216</v>
      </c>
      <c r="Q165" s="272">
        <v>640</v>
      </c>
      <c r="R165" s="248">
        <v>1127</v>
      </c>
      <c r="S165" s="248">
        <v>13997.34</v>
      </c>
      <c r="T165" s="248">
        <v>895.82976</v>
      </c>
      <c r="U165" s="248">
        <v>100.2</v>
      </c>
      <c r="V165" s="248">
        <v>972</v>
      </c>
      <c r="W165" s="248">
        <v>1049.76</v>
      </c>
      <c r="X165" s="248">
        <v>120.24</v>
      </c>
      <c r="Y165" s="248">
        <v>486</v>
      </c>
      <c r="Z165" s="248">
        <v>524.88</v>
      </c>
      <c r="AA165" s="248">
        <v>447.56</v>
      </c>
      <c r="AB165" s="248">
        <v>32.4</v>
      </c>
      <c r="AC165" s="248">
        <v>34.992</v>
      </c>
      <c r="AD165" s="248">
        <v>220.750251264</v>
      </c>
      <c r="AE165" s="259">
        <v>0.6</v>
      </c>
      <c r="AF165" s="281">
        <v>699.8263363584</v>
      </c>
      <c r="AG165" s="247">
        <v>350</v>
      </c>
      <c r="AH165" s="248">
        <v>350</v>
      </c>
      <c r="AI165" s="248">
        <v>1885</v>
      </c>
      <c r="AJ165" s="248">
        <v>65.975</v>
      </c>
      <c r="AK165" s="259">
        <v>0.6</v>
      </c>
      <c r="AL165" s="260">
        <v>39.585</v>
      </c>
      <c r="AM165" s="291">
        <v>363</v>
      </c>
      <c r="AN165" s="292">
        <v>24.2</v>
      </c>
      <c r="AO165" s="292">
        <v>2502.76</v>
      </c>
      <c r="AP165" s="292">
        <v>72.6801504</v>
      </c>
      <c r="AQ165" s="259">
        <v>0.6</v>
      </c>
      <c r="AR165" s="302">
        <v>43.60809024</v>
      </c>
      <c r="AS165" s="314"/>
      <c r="AT165" s="308"/>
      <c r="AU165" s="308"/>
      <c r="AV165" s="309"/>
      <c r="AW165" s="320"/>
      <c r="AX165" s="321"/>
      <c r="AY165" s="319"/>
      <c r="AZ165" s="319"/>
      <c r="BA165" s="309"/>
      <c r="BB165" s="319"/>
      <c r="BC165" s="314"/>
      <c r="BD165" s="319"/>
      <c r="BE165" s="308"/>
      <c r="BF165" s="309"/>
      <c r="BG165" s="319"/>
    </row>
    <row r="166" s="217" customFormat="true" ht="18" customHeight="true" spans="1:59">
      <c r="A166" s="245" t="s">
        <v>560</v>
      </c>
      <c r="B166" s="246">
        <v>1565.3058477696</v>
      </c>
      <c r="C166" s="247">
        <v>149</v>
      </c>
      <c r="D166" s="248">
        <v>153.47</v>
      </c>
      <c r="E166" s="248">
        <v>690</v>
      </c>
      <c r="F166" s="248">
        <v>127.07316</v>
      </c>
      <c r="G166" s="248">
        <v>3755</v>
      </c>
      <c r="H166" s="248">
        <v>3867.65</v>
      </c>
      <c r="I166" s="248">
        <v>322</v>
      </c>
      <c r="J166" s="248">
        <v>1494.45996</v>
      </c>
      <c r="K166" s="259">
        <v>0.6</v>
      </c>
      <c r="L166" s="260">
        <v>972.919872</v>
      </c>
      <c r="M166" s="268">
        <v>11</v>
      </c>
      <c r="N166" s="248">
        <v>1453</v>
      </c>
      <c r="O166" s="248">
        <v>17784.72</v>
      </c>
      <c r="P166" s="248">
        <v>19.563192</v>
      </c>
      <c r="Q166" s="272">
        <v>506</v>
      </c>
      <c r="R166" s="248">
        <v>1127</v>
      </c>
      <c r="S166" s="248">
        <v>13997.34</v>
      </c>
      <c r="T166" s="248">
        <v>708.265404</v>
      </c>
      <c r="U166" s="248">
        <v>77.55</v>
      </c>
      <c r="V166" s="248">
        <v>972</v>
      </c>
      <c r="W166" s="248">
        <v>1049.76</v>
      </c>
      <c r="X166" s="248">
        <v>93.06</v>
      </c>
      <c r="Y166" s="248">
        <v>486</v>
      </c>
      <c r="Z166" s="248">
        <v>524.88</v>
      </c>
      <c r="AA166" s="248">
        <v>346.39</v>
      </c>
      <c r="AB166" s="248">
        <v>32.4</v>
      </c>
      <c r="AC166" s="248">
        <v>34.992</v>
      </c>
      <c r="AD166" s="248">
        <v>170.850119616</v>
      </c>
      <c r="AE166" s="259">
        <v>0.6</v>
      </c>
      <c r="AF166" s="281">
        <v>539.2072293696</v>
      </c>
      <c r="AG166" s="247">
        <v>279</v>
      </c>
      <c r="AH166" s="248">
        <v>279</v>
      </c>
      <c r="AI166" s="248">
        <v>1885</v>
      </c>
      <c r="AJ166" s="248">
        <v>52.5915</v>
      </c>
      <c r="AK166" s="259">
        <v>0.6</v>
      </c>
      <c r="AL166" s="260">
        <v>31.5549</v>
      </c>
      <c r="AM166" s="291">
        <v>180</v>
      </c>
      <c r="AN166" s="292">
        <v>12</v>
      </c>
      <c r="AO166" s="292">
        <v>2502.76</v>
      </c>
      <c r="AP166" s="292">
        <v>36.039744</v>
      </c>
      <c r="AQ166" s="259">
        <v>0.6</v>
      </c>
      <c r="AR166" s="302">
        <v>21.6238464</v>
      </c>
      <c r="AS166" s="314"/>
      <c r="AT166" s="308"/>
      <c r="AU166" s="308"/>
      <c r="AV166" s="309"/>
      <c r="AW166" s="320"/>
      <c r="AX166" s="321"/>
      <c r="AY166" s="319"/>
      <c r="AZ166" s="319"/>
      <c r="BA166" s="309"/>
      <c r="BB166" s="319"/>
      <c r="BC166" s="314"/>
      <c r="BD166" s="319"/>
      <c r="BE166" s="308"/>
      <c r="BF166" s="309"/>
      <c r="BG166" s="319"/>
    </row>
    <row r="167" s="217" customFormat="true" ht="18" customHeight="true" spans="1:59">
      <c r="A167" s="245" t="s">
        <v>561</v>
      </c>
      <c r="B167" s="246">
        <v>11891.5605239232</v>
      </c>
      <c r="C167" s="247">
        <v>1482</v>
      </c>
      <c r="D167" s="248">
        <v>1526.46</v>
      </c>
      <c r="E167" s="248">
        <v>690</v>
      </c>
      <c r="F167" s="248">
        <v>1263.90888</v>
      </c>
      <c r="G167" s="248">
        <v>20548</v>
      </c>
      <c r="H167" s="248">
        <v>21164.44</v>
      </c>
      <c r="I167" s="248">
        <v>322</v>
      </c>
      <c r="J167" s="248">
        <v>8177.939616</v>
      </c>
      <c r="K167" s="259">
        <v>0.6</v>
      </c>
      <c r="L167" s="260">
        <v>5665.1090976</v>
      </c>
      <c r="M167" s="268">
        <v>154</v>
      </c>
      <c r="N167" s="248">
        <v>1453</v>
      </c>
      <c r="O167" s="248">
        <v>17784.72</v>
      </c>
      <c r="P167" s="248">
        <v>273.884688</v>
      </c>
      <c r="Q167" s="272">
        <v>4160</v>
      </c>
      <c r="R167" s="248">
        <v>1127</v>
      </c>
      <c r="S167" s="248">
        <v>13997.34</v>
      </c>
      <c r="T167" s="248">
        <v>5822.89344</v>
      </c>
      <c r="U167" s="248">
        <v>647.1</v>
      </c>
      <c r="V167" s="248">
        <v>972</v>
      </c>
      <c r="W167" s="248">
        <v>1049.76</v>
      </c>
      <c r="X167" s="248">
        <v>776.52</v>
      </c>
      <c r="Y167" s="248">
        <v>486</v>
      </c>
      <c r="Z167" s="248">
        <v>524.88</v>
      </c>
      <c r="AA167" s="248">
        <v>2890.38</v>
      </c>
      <c r="AB167" s="248">
        <v>32.4</v>
      </c>
      <c r="AC167" s="248">
        <v>34.992</v>
      </c>
      <c r="AD167" s="248">
        <v>1425.623628672</v>
      </c>
      <c r="AE167" s="259">
        <v>0.6</v>
      </c>
      <c r="AF167" s="281">
        <v>4513.4410540032</v>
      </c>
      <c r="AG167" s="247">
        <v>797</v>
      </c>
      <c r="AH167" s="248">
        <v>797</v>
      </c>
      <c r="AI167" s="248">
        <v>1885</v>
      </c>
      <c r="AJ167" s="248">
        <v>150.2345</v>
      </c>
      <c r="AK167" s="259">
        <v>0.6</v>
      </c>
      <c r="AL167" s="260">
        <v>90.1407</v>
      </c>
      <c r="AM167" s="291">
        <v>13509</v>
      </c>
      <c r="AN167" s="292">
        <v>900.6</v>
      </c>
      <c r="AO167" s="292">
        <v>2502.76</v>
      </c>
      <c r="AP167" s="292">
        <v>2704.7827872</v>
      </c>
      <c r="AQ167" s="259">
        <v>0.6</v>
      </c>
      <c r="AR167" s="302">
        <v>1622.86967232</v>
      </c>
      <c r="AS167" s="314"/>
      <c r="AT167" s="308"/>
      <c r="AU167" s="308"/>
      <c r="AV167" s="309"/>
      <c r="AW167" s="320"/>
      <c r="AX167" s="321"/>
      <c r="AY167" s="319"/>
      <c r="AZ167" s="319"/>
      <c r="BA167" s="309"/>
      <c r="BB167" s="319"/>
      <c r="BC167" s="314"/>
      <c r="BD167" s="319"/>
      <c r="BE167" s="308"/>
      <c r="BF167" s="309"/>
      <c r="BG167" s="319"/>
    </row>
    <row r="168" s="217" customFormat="true" ht="18" customHeight="true" spans="1:59">
      <c r="A168" s="245" t="s">
        <v>562</v>
      </c>
      <c r="B168" s="246">
        <v>6930.3652047264</v>
      </c>
      <c r="C168" s="247">
        <v>525</v>
      </c>
      <c r="D168" s="248">
        <v>540.75</v>
      </c>
      <c r="E168" s="248">
        <v>690</v>
      </c>
      <c r="F168" s="248">
        <v>447.741</v>
      </c>
      <c r="G168" s="248">
        <v>10368</v>
      </c>
      <c r="H168" s="248">
        <v>10679.04</v>
      </c>
      <c r="I168" s="248">
        <v>322</v>
      </c>
      <c r="J168" s="248">
        <v>4126.381056</v>
      </c>
      <c r="K168" s="259">
        <v>0.6</v>
      </c>
      <c r="L168" s="260">
        <v>2744.4732336</v>
      </c>
      <c r="M168" s="268">
        <v>119</v>
      </c>
      <c r="N168" s="248">
        <v>1453</v>
      </c>
      <c r="O168" s="248">
        <v>17784.72</v>
      </c>
      <c r="P168" s="248">
        <v>211.638168</v>
      </c>
      <c r="Q168" s="272">
        <v>3009</v>
      </c>
      <c r="R168" s="248">
        <v>1127</v>
      </c>
      <c r="S168" s="248">
        <v>13997.34</v>
      </c>
      <c r="T168" s="248">
        <v>4211.799606</v>
      </c>
      <c r="U168" s="248">
        <v>469.2</v>
      </c>
      <c r="V168" s="248">
        <v>972</v>
      </c>
      <c r="W168" s="248">
        <v>1049.76</v>
      </c>
      <c r="X168" s="248">
        <v>563.04</v>
      </c>
      <c r="Y168" s="248">
        <v>486</v>
      </c>
      <c r="Z168" s="248">
        <v>524.88</v>
      </c>
      <c r="AA168" s="248">
        <v>2095.76</v>
      </c>
      <c r="AB168" s="248">
        <v>32.4</v>
      </c>
      <c r="AC168" s="248">
        <v>34.992</v>
      </c>
      <c r="AD168" s="248">
        <v>1033.692793344</v>
      </c>
      <c r="AE168" s="259">
        <v>0.6</v>
      </c>
      <c r="AF168" s="281">
        <v>3274.2783404064</v>
      </c>
      <c r="AG168" s="247">
        <v>796</v>
      </c>
      <c r="AH168" s="248">
        <v>796</v>
      </c>
      <c r="AI168" s="248">
        <v>1885</v>
      </c>
      <c r="AJ168" s="248">
        <v>150.046</v>
      </c>
      <c r="AK168" s="259">
        <v>0.6</v>
      </c>
      <c r="AL168" s="260">
        <v>90.0276</v>
      </c>
      <c r="AM168" s="291">
        <v>6839</v>
      </c>
      <c r="AN168" s="292">
        <v>455.933333333333</v>
      </c>
      <c r="AO168" s="292">
        <v>2502.76</v>
      </c>
      <c r="AP168" s="292">
        <v>1369.3100512</v>
      </c>
      <c r="AQ168" s="259">
        <v>0.6</v>
      </c>
      <c r="AR168" s="302">
        <v>821.58603072</v>
      </c>
      <c r="AS168" s="314"/>
      <c r="AT168" s="308"/>
      <c r="AU168" s="308"/>
      <c r="AV168" s="309"/>
      <c r="AW168" s="320"/>
      <c r="AX168" s="321"/>
      <c r="AY168" s="319"/>
      <c r="AZ168" s="319"/>
      <c r="BA168" s="309"/>
      <c r="BB168" s="319"/>
      <c r="BC168" s="314"/>
      <c r="BD168" s="319"/>
      <c r="BE168" s="308"/>
      <c r="BF168" s="309"/>
      <c r="BG168" s="319"/>
    </row>
    <row r="169" s="217" customFormat="true" ht="18" customHeight="true" spans="1:59">
      <c r="A169" s="241" t="s">
        <v>563</v>
      </c>
      <c r="B169" s="328">
        <v>0</v>
      </c>
      <c r="C169" s="329">
        <v>3657</v>
      </c>
      <c r="D169" s="274">
        <v>3766.71</v>
      </c>
      <c r="E169" s="294">
        <v>738</v>
      </c>
      <c r="F169" s="294">
        <v>3335.798376</v>
      </c>
      <c r="G169" s="294">
        <v>3724</v>
      </c>
      <c r="H169" s="274">
        <v>3835.72</v>
      </c>
      <c r="I169" s="294">
        <v>628</v>
      </c>
      <c r="J169" s="294">
        <v>2890.598592</v>
      </c>
      <c r="K169" s="294">
        <v>0</v>
      </c>
      <c r="L169" s="303">
        <v>0</v>
      </c>
      <c r="M169" s="336">
        <v>562</v>
      </c>
      <c r="N169" s="294">
        <v>1988</v>
      </c>
      <c r="O169" s="274">
        <v>24333.12</v>
      </c>
      <c r="P169" s="294">
        <v>1367.521344</v>
      </c>
      <c r="Q169" s="294">
        <v>235</v>
      </c>
      <c r="R169" s="294">
        <v>1988</v>
      </c>
      <c r="S169" s="294">
        <v>24690.96</v>
      </c>
      <c r="T169" s="294">
        <v>580.23756</v>
      </c>
      <c r="U169" s="294">
        <v>119.55</v>
      </c>
      <c r="V169" s="294">
        <v>1140</v>
      </c>
      <c r="W169" s="294">
        <v>1231.2</v>
      </c>
      <c r="X169" s="294">
        <v>143.46</v>
      </c>
      <c r="Y169" s="294">
        <v>570</v>
      </c>
      <c r="Z169" s="294">
        <v>615.6</v>
      </c>
      <c r="AA169" s="294">
        <v>533.99</v>
      </c>
      <c r="AB169" s="294">
        <v>38</v>
      </c>
      <c r="AC169" s="294">
        <v>41.04</v>
      </c>
      <c r="AD169" s="294">
        <v>308.90266272</v>
      </c>
      <c r="AE169" s="294">
        <v>0</v>
      </c>
      <c r="AF169" s="339">
        <v>0</v>
      </c>
      <c r="AG169" s="247">
        <v>187</v>
      </c>
      <c r="AH169" s="274">
        <v>187</v>
      </c>
      <c r="AI169" s="274">
        <v>1885</v>
      </c>
      <c r="AJ169" s="294">
        <v>35.2495</v>
      </c>
      <c r="AK169" s="294">
        <v>0</v>
      </c>
      <c r="AL169" s="303">
        <v>0</v>
      </c>
      <c r="AM169" s="250">
        <v>13571</v>
      </c>
      <c r="AN169" s="294">
        <v>904.733333333333</v>
      </c>
      <c r="AO169" s="294">
        <v>3219.2</v>
      </c>
      <c r="AP169" s="294">
        <v>3495.021056</v>
      </c>
      <c r="AQ169" s="294">
        <v>0</v>
      </c>
      <c r="AR169" s="303">
        <v>0</v>
      </c>
      <c r="AS169" s="323"/>
      <c r="AT169" s="312"/>
      <c r="AU169" s="312"/>
      <c r="AV169" s="323"/>
      <c r="AW169" s="322"/>
      <c r="AX169" s="323"/>
      <c r="AY169" s="324"/>
      <c r="AZ169" s="324"/>
      <c r="BA169" s="313"/>
      <c r="BB169" s="324"/>
      <c r="BC169" s="323"/>
      <c r="BD169" s="324"/>
      <c r="BE169" s="312"/>
      <c r="BF169" s="323"/>
      <c r="BG169" s="324"/>
    </row>
    <row r="170" s="217" customFormat="true" ht="18" customHeight="true" spans="1:59">
      <c r="A170" s="241" t="s">
        <v>564</v>
      </c>
      <c r="B170" s="328">
        <v>0</v>
      </c>
      <c r="C170" s="329">
        <v>1973</v>
      </c>
      <c r="D170" s="274">
        <v>2032.19</v>
      </c>
      <c r="E170" s="294">
        <v>738</v>
      </c>
      <c r="F170" s="294">
        <v>1799.707464</v>
      </c>
      <c r="G170" s="294">
        <v>4222</v>
      </c>
      <c r="H170" s="274">
        <v>4348.66</v>
      </c>
      <c r="I170" s="294">
        <v>628</v>
      </c>
      <c r="J170" s="294">
        <v>3277.150176</v>
      </c>
      <c r="K170" s="294">
        <v>0</v>
      </c>
      <c r="L170" s="303">
        <v>0</v>
      </c>
      <c r="M170" s="336">
        <v>535</v>
      </c>
      <c r="N170" s="294">
        <v>1922</v>
      </c>
      <c r="O170" s="274">
        <v>23525.28</v>
      </c>
      <c r="P170" s="294">
        <v>1258.60248</v>
      </c>
      <c r="Q170" s="294">
        <v>477</v>
      </c>
      <c r="R170" s="294">
        <v>1922</v>
      </c>
      <c r="S170" s="294">
        <v>23871.24</v>
      </c>
      <c r="T170" s="294">
        <v>1138.658148</v>
      </c>
      <c r="U170" s="294">
        <v>151.8</v>
      </c>
      <c r="V170" s="294">
        <v>1900</v>
      </c>
      <c r="W170" s="294">
        <v>2052</v>
      </c>
      <c r="X170" s="294">
        <v>182.16</v>
      </c>
      <c r="Y170" s="294">
        <v>1140</v>
      </c>
      <c r="Z170" s="294">
        <v>1231.2</v>
      </c>
      <c r="AA170" s="294">
        <v>678.04</v>
      </c>
      <c r="AB170" s="294">
        <v>95</v>
      </c>
      <c r="AC170" s="294">
        <v>102.6</v>
      </c>
      <c r="AD170" s="294">
        <v>726.4030752</v>
      </c>
      <c r="AE170" s="294">
        <v>0</v>
      </c>
      <c r="AF170" s="339">
        <v>0</v>
      </c>
      <c r="AG170" s="247">
        <v>1700</v>
      </c>
      <c r="AH170" s="274">
        <v>1700</v>
      </c>
      <c r="AI170" s="274">
        <v>1885</v>
      </c>
      <c r="AJ170" s="294">
        <v>320.45</v>
      </c>
      <c r="AK170" s="294">
        <v>0</v>
      </c>
      <c r="AL170" s="303">
        <v>0</v>
      </c>
      <c r="AM170" s="250">
        <v>3462</v>
      </c>
      <c r="AN170" s="294">
        <v>230.8</v>
      </c>
      <c r="AO170" s="294">
        <v>3974</v>
      </c>
      <c r="AP170" s="294">
        <v>1100.63904</v>
      </c>
      <c r="AQ170" s="294">
        <v>0</v>
      </c>
      <c r="AR170" s="303">
        <v>0</v>
      </c>
      <c r="AS170" s="323"/>
      <c r="AT170" s="312"/>
      <c r="AU170" s="312"/>
      <c r="AV170" s="323"/>
      <c r="AW170" s="322"/>
      <c r="AX170" s="323"/>
      <c r="AY170" s="324"/>
      <c r="AZ170" s="324"/>
      <c r="BA170" s="313"/>
      <c r="BB170" s="324"/>
      <c r="BC170" s="323"/>
      <c r="BD170" s="324"/>
      <c r="BE170" s="312"/>
      <c r="BF170" s="323"/>
      <c r="BG170" s="324"/>
    </row>
    <row r="171" s="217" customFormat="true" ht="18" customHeight="true" spans="1:59">
      <c r="A171" s="241" t="s">
        <v>565</v>
      </c>
      <c r="B171" s="249"/>
      <c r="C171" s="329"/>
      <c r="D171" s="294"/>
      <c r="E171" s="294"/>
      <c r="F171" s="294"/>
      <c r="G171" s="294"/>
      <c r="H171" s="294"/>
      <c r="I171" s="294"/>
      <c r="J171" s="294"/>
      <c r="K171" s="294"/>
      <c r="L171" s="303"/>
      <c r="M171" s="336"/>
      <c r="N171" s="294"/>
      <c r="O171" s="294"/>
      <c r="P171" s="294"/>
      <c r="Q171" s="294"/>
      <c r="R171" s="294"/>
      <c r="S171" s="294"/>
      <c r="T171" s="294"/>
      <c r="U171" s="274"/>
      <c r="V171" s="274"/>
      <c r="W171" s="274"/>
      <c r="X171" s="274"/>
      <c r="Y171" s="274"/>
      <c r="Z171" s="274"/>
      <c r="AA171" s="274"/>
      <c r="AB171" s="274"/>
      <c r="AC171" s="274"/>
      <c r="AD171" s="274"/>
      <c r="AE171" s="282"/>
      <c r="AF171" s="339"/>
      <c r="AG171" s="247"/>
      <c r="AH171" s="294"/>
      <c r="AI171" s="251"/>
      <c r="AJ171" s="294"/>
      <c r="AK171" s="282"/>
      <c r="AL171" s="303"/>
      <c r="AM171" s="250"/>
      <c r="AN171" s="294"/>
      <c r="AO171" s="300"/>
      <c r="AP171" s="294"/>
      <c r="AQ171" s="282"/>
      <c r="AR171" s="303"/>
      <c r="AS171" s="311">
        <v>35</v>
      </c>
      <c r="AT171" s="312">
        <v>2087.595</v>
      </c>
      <c r="AU171" s="312">
        <v>87.67899</v>
      </c>
      <c r="AV171" s="313">
        <v>0.6</v>
      </c>
      <c r="AW171" s="322">
        <v>52.607394</v>
      </c>
      <c r="AX171" s="323">
        <v>91</v>
      </c>
      <c r="AY171" s="324">
        <v>1406.565</v>
      </c>
      <c r="AZ171" s="324">
        <v>153.596898</v>
      </c>
      <c r="BA171" s="313">
        <v>0.6</v>
      </c>
      <c r="BB171" s="324">
        <v>92.1581388</v>
      </c>
      <c r="BC171" s="311">
        <v>596</v>
      </c>
      <c r="BD171" s="324">
        <v>1406.565</v>
      </c>
      <c r="BE171" s="312">
        <v>1005.975288</v>
      </c>
      <c r="BF171" s="313">
        <v>0.6</v>
      </c>
      <c r="BG171" s="324">
        <v>603.5851728</v>
      </c>
    </row>
    <row r="172" s="217" customFormat="true" ht="18" customHeight="true" spans="1:59">
      <c r="A172" s="245" t="s">
        <v>566</v>
      </c>
      <c r="B172" s="246">
        <v>166.92707328</v>
      </c>
      <c r="C172" s="247">
        <v>0</v>
      </c>
      <c r="D172" s="248">
        <v>0</v>
      </c>
      <c r="E172" s="248">
        <v>690</v>
      </c>
      <c r="F172" s="248">
        <v>0</v>
      </c>
      <c r="G172" s="248">
        <v>0</v>
      </c>
      <c r="H172" s="248">
        <v>0</v>
      </c>
      <c r="I172" s="248">
        <v>322</v>
      </c>
      <c r="J172" s="248">
        <v>0</v>
      </c>
      <c r="K172" s="259">
        <v>0.6</v>
      </c>
      <c r="L172" s="260">
        <v>0</v>
      </c>
      <c r="M172" s="268">
        <v>0</v>
      </c>
      <c r="N172" s="248">
        <v>1372</v>
      </c>
      <c r="O172" s="248">
        <v>16793.28</v>
      </c>
      <c r="P172" s="248">
        <v>0</v>
      </c>
      <c r="Q172" s="272">
        <v>0</v>
      </c>
      <c r="R172" s="248">
        <v>960</v>
      </c>
      <c r="S172" s="248">
        <v>11923.2</v>
      </c>
      <c r="T172" s="248">
        <v>0</v>
      </c>
      <c r="U172" s="248">
        <v>0</v>
      </c>
      <c r="V172" s="248">
        <v>972</v>
      </c>
      <c r="W172" s="248">
        <v>1049.76</v>
      </c>
      <c r="X172" s="248">
        <v>0</v>
      </c>
      <c r="Y172" s="248">
        <v>486</v>
      </c>
      <c r="Z172" s="248">
        <v>524.88</v>
      </c>
      <c r="AA172" s="248">
        <v>0</v>
      </c>
      <c r="AB172" s="248">
        <v>81</v>
      </c>
      <c r="AC172" s="248">
        <v>87.48</v>
      </c>
      <c r="AD172" s="248">
        <v>0</v>
      </c>
      <c r="AE172" s="259">
        <v>0.6</v>
      </c>
      <c r="AF172" s="281">
        <v>0</v>
      </c>
      <c r="AG172" s="247">
        <v>0</v>
      </c>
      <c r="AH172" s="248">
        <v>0</v>
      </c>
      <c r="AI172" s="248">
        <v>1885</v>
      </c>
      <c r="AJ172" s="248">
        <v>0</v>
      </c>
      <c r="AK172" s="259">
        <v>0.6</v>
      </c>
      <c r="AL172" s="260">
        <v>0</v>
      </c>
      <c r="AM172" s="291">
        <v>1436</v>
      </c>
      <c r="AN172" s="292">
        <v>95.7333333333333</v>
      </c>
      <c r="AO172" s="292">
        <v>2421.76</v>
      </c>
      <c r="AP172" s="292">
        <v>278.2117888</v>
      </c>
      <c r="AQ172" s="259">
        <v>0.6</v>
      </c>
      <c r="AR172" s="302">
        <v>166.92707328</v>
      </c>
      <c r="AS172" s="314"/>
      <c r="AT172" s="308"/>
      <c r="AU172" s="308"/>
      <c r="AV172" s="309"/>
      <c r="AW172" s="320"/>
      <c r="AX172" s="321"/>
      <c r="AY172" s="319"/>
      <c r="AZ172" s="319"/>
      <c r="BA172" s="309"/>
      <c r="BB172" s="319"/>
      <c r="BC172" s="310"/>
      <c r="BD172" s="319"/>
      <c r="BE172" s="308"/>
      <c r="BF172" s="309"/>
      <c r="BG172" s="319"/>
    </row>
    <row r="173" s="217" customFormat="true" ht="18" customHeight="true" spans="1:59">
      <c r="A173" s="245" t="s">
        <v>567</v>
      </c>
      <c r="B173" s="246">
        <v>1462.27426032</v>
      </c>
      <c r="C173" s="247">
        <v>592</v>
      </c>
      <c r="D173" s="248">
        <v>609.76</v>
      </c>
      <c r="E173" s="248">
        <v>690</v>
      </c>
      <c r="F173" s="248">
        <v>504.88128</v>
      </c>
      <c r="G173" s="248">
        <v>2438</v>
      </c>
      <c r="H173" s="248">
        <v>2511.14</v>
      </c>
      <c r="I173" s="248">
        <v>322</v>
      </c>
      <c r="J173" s="248">
        <v>970.304496</v>
      </c>
      <c r="K173" s="259">
        <v>0.6</v>
      </c>
      <c r="L173" s="260">
        <v>885.1114656</v>
      </c>
      <c r="M173" s="268">
        <v>133</v>
      </c>
      <c r="N173" s="248">
        <v>1372</v>
      </c>
      <c r="O173" s="248">
        <v>16793.28</v>
      </c>
      <c r="P173" s="248">
        <v>223.350624</v>
      </c>
      <c r="Q173" s="272">
        <v>431</v>
      </c>
      <c r="R173" s="248">
        <v>960</v>
      </c>
      <c r="S173" s="248">
        <v>11923.2</v>
      </c>
      <c r="T173" s="248">
        <v>513.88992</v>
      </c>
      <c r="U173" s="248">
        <v>84.6</v>
      </c>
      <c r="V173" s="248">
        <v>972</v>
      </c>
      <c r="W173" s="248">
        <v>1049.76</v>
      </c>
      <c r="X173" s="248">
        <v>101.52</v>
      </c>
      <c r="Y173" s="248">
        <v>486</v>
      </c>
      <c r="Z173" s="248">
        <v>524.88</v>
      </c>
      <c r="AA173" s="248">
        <v>377.88</v>
      </c>
      <c r="AB173" s="248">
        <v>81</v>
      </c>
      <c r="AC173" s="248">
        <v>87.48</v>
      </c>
      <c r="AD173" s="248">
        <v>210.1829472</v>
      </c>
      <c r="AE173" s="259">
        <v>0.6</v>
      </c>
      <c r="AF173" s="281">
        <v>568.45409472</v>
      </c>
      <c r="AG173" s="247">
        <v>77</v>
      </c>
      <c r="AH173" s="248">
        <v>77</v>
      </c>
      <c r="AI173" s="248">
        <v>1885</v>
      </c>
      <c r="AJ173" s="248">
        <v>14.5145</v>
      </c>
      <c r="AK173" s="259">
        <v>0.6</v>
      </c>
      <c r="AL173" s="260">
        <v>8.7087</v>
      </c>
      <c r="AM173" s="291">
        <v>0</v>
      </c>
      <c r="AN173" s="292">
        <v>0</v>
      </c>
      <c r="AO173" s="292">
        <v>2421.76</v>
      </c>
      <c r="AP173" s="292">
        <v>0</v>
      </c>
      <c r="AQ173" s="259">
        <v>0.6</v>
      </c>
      <c r="AR173" s="302">
        <v>0</v>
      </c>
      <c r="AS173" s="314"/>
      <c r="AT173" s="308"/>
      <c r="AU173" s="308"/>
      <c r="AV173" s="309"/>
      <c r="AW173" s="320"/>
      <c r="AX173" s="321"/>
      <c r="AY173" s="319"/>
      <c r="AZ173" s="319"/>
      <c r="BA173" s="309"/>
      <c r="BB173" s="319"/>
      <c r="BC173" s="314"/>
      <c r="BD173" s="319"/>
      <c r="BE173" s="308"/>
      <c r="BF173" s="309"/>
      <c r="BG173" s="319"/>
    </row>
    <row r="174" s="217" customFormat="true" ht="18" customHeight="true" spans="1:59">
      <c r="A174" s="245" t="s">
        <v>568</v>
      </c>
      <c r="B174" s="246">
        <v>4882.08614208</v>
      </c>
      <c r="C174" s="247">
        <v>622</v>
      </c>
      <c r="D174" s="248">
        <v>640.66</v>
      </c>
      <c r="E174" s="248">
        <v>690</v>
      </c>
      <c r="F174" s="248">
        <v>530.46648</v>
      </c>
      <c r="G174" s="248">
        <v>12220</v>
      </c>
      <c r="H174" s="248">
        <v>12586.6</v>
      </c>
      <c r="I174" s="248">
        <v>322</v>
      </c>
      <c r="J174" s="248">
        <v>4863.46224</v>
      </c>
      <c r="K174" s="259">
        <v>0.6</v>
      </c>
      <c r="L174" s="260">
        <v>3236.357232</v>
      </c>
      <c r="M174" s="268">
        <v>47</v>
      </c>
      <c r="N174" s="248">
        <v>1372</v>
      </c>
      <c r="O174" s="248">
        <v>16793.28</v>
      </c>
      <c r="P174" s="248">
        <v>78.928416</v>
      </c>
      <c r="Q174" s="272">
        <v>1569</v>
      </c>
      <c r="R174" s="248">
        <v>960</v>
      </c>
      <c r="S174" s="248">
        <v>11923.2</v>
      </c>
      <c r="T174" s="248">
        <v>1870.75008</v>
      </c>
      <c r="U174" s="248">
        <v>242.4</v>
      </c>
      <c r="V174" s="248">
        <v>972</v>
      </c>
      <c r="W174" s="248">
        <v>1049.76</v>
      </c>
      <c r="X174" s="248">
        <v>290.88</v>
      </c>
      <c r="Y174" s="248">
        <v>486</v>
      </c>
      <c r="Z174" s="248">
        <v>524.88</v>
      </c>
      <c r="AA174" s="248">
        <v>1082.72</v>
      </c>
      <c r="AB174" s="248">
        <v>81</v>
      </c>
      <c r="AC174" s="248">
        <v>87.48</v>
      </c>
      <c r="AD174" s="248">
        <v>602.2263168</v>
      </c>
      <c r="AE174" s="259">
        <v>0.6</v>
      </c>
      <c r="AF174" s="281">
        <v>1531.14288768</v>
      </c>
      <c r="AG174" s="247">
        <v>1008</v>
      </c>
      <c r="AH174" s="248">
        <v>1008</v>
      </c>
      <c r="AI174" s="248">
        <v>1885</v>
      </c>
      <c r="AJ174" s="248">
        <v>190.008</v>
      </c>
      <c r="AK174" s="259">
        <v>0.6</v>
      </c>
      <c r="AL174" s="260">
        <v>114.0048</v>
      </c>
      <c r="AM174" s="291">
        <v>5</v>
      </c>
      <c r="AN174" s="292">
        <v>0.333333333333333</v>
      </c>
      <c r="AO174" s="292">
        <v>2421.76</v>
      </c>
      <c r="AP174" s="292">
        <v>0.968704</v>
      </c>
      <c r="AQ174" s="259">
        <v>0.6</v>
      </c>
      <c r="AR174" s="302">
        <v>0.5812224</v>
      </c>
      <c r="AS174" s="314"/>
      <c r="AT174" s="308"/>
      <c r="AU174" s="308"/>
      <c r="AV174" s="309"/>
      <c r="AW174" s="320"/>
      <c r="AX174" s="321"/>
      <c r="AY174" s="319"/>
      <c r="AZ174" s="319"/>
      <c r="BA174" s="309"/>
      <c r="BB174" s="319"/>
      <c r="BC174" s="314"/>
      <c r="BD174" s="319"/>
      <c r="BE174" s="308"/>
      <c r="BF174" s="309"/>
      <c r="BG174" s="319"/>
    </row>
    <row r="175" s="217" customFormat="true" ht="18" customHeight="true" spans="1:59">
      <c r="A175" s="245" t="s">
        <v>569</v>
      </c>
      <c r="B175" s="246">
        <v>7057.006368</v>
      </c>
      <c r="C175" s="247">
        <v>1397</v>
      </c>
      <c r="D175" s="248">
        <v>1438.91</v>
      </c>
      <c r="E175" s="248">
        <v>690</v>
      </c>
      <c r="F175" s="248">
        <v>1191.41748</v>
      </c>
      <c r="G175" s="248">
        <v>13503</v>
      </c>
      <c r="H175" s="248">
        <v>13908.09</v>
      </c>
      <c r="I175" s="248">
        <v>322</v>
      </c>
      <c r="J175" s="248">
        <v>5374.085976</v>
      </c>
      <c r="K175" s="259">
        <v>0.6</v>
      </c>
      <c r="L175" s="260">
        <v>3939.3020736</v>
      </c>
      <c r="M175" s="268">
        <v>145</v>
      </c>
      <c r="N175" s="248">
        <v>1372</v>
      </c>
      <c r="O175" s="248">
        <v>16793.28</v>
      </c>
      <c r="P175" s="248">
        <v>243.50256</v>
      </c>
      <c r="Q175" s="272">
        <v>2990</v>
      </c>
      <c r="R175" s="248">
        <v>960</v>
      </c>
      <c r="S175" s="248">
        <v>11923.2</v>
      </c>
      <c r="T175" s="248">
        <v>3565.0368</v>
      </c>
      <c r="U175" s="248">
        <v>470.25</v>
      </c>
      <c r="V175" s="248">
        <v>972</v>
      </c>
      <c r="W175" s="248">
        <v>1049.76</v>
      </c>
      <c r="X175" s="248">
        <v>564.3</v>
      </c>
      <c r="Y175" s="248">
        <v>486</v>
      </c>
      <c r="Z175" s="248">
        <v>524.88</v>
      </c>
      <c r="AA175" s="248">
        <v>2100.45</v>
      </c>
      <c r="AB175" s="248">
        <v>81</v>
      </c>
      <c r="AC175" s="248">
        <v>87.48</v>
      </c>
      <c r="AD175" s="248">
        <v>1168.304148</v>
      </c>
      <c r="AE175" s="259">
        <v>0.6</v>
      </c>
      <c r="AF175" s="281">
        <v>2986.1061048</v>
      </c>
      <c r="AG175" s="247">
        <v>1143</v>
      </c>
      <c r="AH175" s="248">
        <v>1143</v>
      </c>
      <c r="AI175" s="248">
        <v>1885</v>
      </c>
      <c r="AJ175" s="248">
        <v>215.4555</v>
      </c>
      <c r="AK175" s="259">
        <v>0.6</v>
      </c>
      <c r="AL175" s="260">
        <v>129.2733</v>
      </c>
      <c r="AM175" s="291">
        <v>20</v>
      </c>
      <c r="AN175" s="292">
        <v>1.33333333333333</v>
      </c>
      <c r="AO175" s="292">
        <v>2421.76</v>
      </c>
      <c r="AP175" s="292">
        <v>3.874816</v>
      </c>
      <c r="AQ175" s="259">
        <v>0.6</v>
      </c>
      <c r="AR175" s="302">
        <v>2.3248896</v>
      </c>
      <c r="AS175" s="314"/>
      <c r="AT175" s="308"/>
      <c r="AU175" s="308"/>
      <c r="AV175" s="309"/>
      <c r="AW175" s="320"/>
      <c r="AX175" s="321"/>
      <c r="AY175" s="319"/>
      <c r="AZ175" s="319"/>
      <c r="BA175" s="309"/>
      <c r="BB175" s="319"/>
      <c r="BC175" s="314"/>
      <c r="BD175" s="319"/>
      <c r="BE175" s="308"/>
      <c r="BF175" s="309"/>
      <c r="BG175" s="319"/>
    </row>
    <row r="176" s="217" customFormat="true" ht="18" customHeight="true" spans="1:59">
      <c r="A176" s="245" t="s">
        <v>570</v>
      </c>
      <c r="B176" s="246">
        <v>241.00145424</v>
      </c>
      <c r="C176" s="247">
        <v>198</v>
      </c>
      <c r="D176" s="248">
        <v>203.94</v>
      </c>
      <c r="E176" s="248">
        <v>690</v>
      </c>
      <c r="F176" s="248">
        <v>168.86232</v>
      </c>
      <c r="G176" s="248">
        <v>488</v>
      </c>
      <c r="H176" s="248">
        <v>502.64</v>
      </c>
      <c r="I176" s="248">
        <v>322</v>
      </c>
      <c r="J176" s="248">
        <v>194.220096</v>
      </c>
      <c r="K176" s="259">
        <v>0.6</v>
      </c>
      <c r="L176" s="260">
        <v>217.8494496</v>
      </c>
      <c r="M176" s="268">
        <v>3</v>
      </c>
      <c r="N176" s="248">
        <v>1372</v>
      </c>
      <c r="O176" s="248">
        <v>16793.28</v>
      </c>
      <c r="P176" s="248">
        <v>5.037984</v>
      </c>
      <c r="Q176" s="272">
        <v>20</v>
      </c>
      <c r="R176" s="248">
        <v>960</v>
      </c>
      <c r="S176" s="248">
        <v>11923.2</v>
      </c>
      <c r="T176" s="248">
        <v>23.8464</v>
      </c>
      <c r="U176" s="248">
        <v>3.45</v>
      </c>
      <c r="V176" s="248">
        <v>972</v>
      </c>
      <c r="W176" s="248">
        <v>1049.76</v>
      </c>
      <c r="X176" s="248">
        <v>4.14</v>
      </c>
      <c r="Y176" s="248">
        <v>486</v>
      </c>
      <c r="Z176" s="248">
        <v>524.88</v>
      </c>
      <c r="AA176" s="248">
        <v>15.41</v>
      </c>
      <c r="AB176" s="248">
        <v>81</v>
      </c>
      <c r="AC176" s="248">
        <v>87.48</v>
      </c>
      <c r="AD176" s="248">
        <v>8.5712904</v>
      </c>
      <c r="AE176" s="259">
        <v>0.6</v>
      </c>
      <c r="AF176" s="281">
        <v>22.47340464</v>
      </c>
      <c r="AG176" s="247">
        <v>6</v>
      </c>
      <c r="AH176" s="248">
        <v>6</v>
      </c>
      <c r="AI176" s="248">
        <v>1885</v>
      </c>
      <c r="AJ176" s="248">
        <v>1.131</v>
      </c>
      <c r="AK176" s="259">
        <v>0.6</v>
      </c>
      <c r="AL176" s="260">
        <v>0.6786</v>
      </c>
      <c r="AM176" s="291">
        <v>0</v>
      </c>
      <c r="AN176" s="292">
        <v>0</v>
      </c>
      <c r="AO176" s="292">
        <v>2421.76</v>
      </c>
      <c r="AP176" s="292">
        <v>0</v>
      </c>
      <c r="AQ176" s="259">
        <v>0.6</v>
      </c>
      <c r="AR176" s="302">
        <v>0</v>
      </c>
      <c r="AS176" s="310"/>
      <c r="AT176" s="308"/>
      <c r="AU176" s="308"/>
      <c r="AV176" s="309"/>
      <c r="AW176" s="320"/>
      <c r="AX176" s="321"/>
      <c r="AY176" s="319"/>
      <c r="AZ176" s="319"/>
      <c r="BA176" s="309"/>
      <c r="BB176" s="319"/>
      <c r="BC176" s="310"/>
      <c r="BD176" s="319"/>
      <c r="BE176" s="308"/>
      <c r="BF176" s="309"/>
      <c r="BG176" s="319"/>
    </row>
    <row r="177" s="217" customFormat="true" ht="18" customHeight="true" spans="1:59">
      <c r="A177" s="241" t="s">
        <v>571</v>
      </c>
      <c r="B177" s="249"/>
      <c r="C177" s="250"/>
      <c r="D177" s="251"/>
      <c r="E177" s="251"/>
      <c r="F177" s="251"/>
      <c r="G177" s="251"/>
      <c r="H177" s="251"/>
      <c r="I177" s="251"/>
      <c r="J177" s="251"/>
      <c r="K177" s="251"/>
      <c r="L177" s="261"/>
      <c r="M177" s="269"/>
      <c r="N177" s="251"/>
      <c r="O177" s="251"/>
      <c r="P177" s="251"/>
      <c r="Q177" s="251"/>
      <c r="R177" s="251"/>
      <c r="S177" s="251"/>
      <c r="T177" s="251"/>
      <c r="U177" s="274"/>
      <c r="V177" s="274"/>
      <c r="W177" s="274"/>
      <c r="X177" s="274"/>
      <c r="Y177" s="274"/>
      <c r="Z177" s="274"/>
      <c r="AA177" s="274"/>
      <c r="AB177" s="274"/>
      <c r="AC177" s="274"/>
      <c r="AD177" s="274"/>
      <c r="AE177" s="282"/>
      <c r="AF177" s="283"/>
      <c r="AG177" s="247"/>
      <c r="AH177" s="251"/>
      <c r="AI177" s="251"/>
      <c r="AJ177" s="274"/>
      <c r="AK177" s="282"/>
      <c r="AL177" s="293"/>
      <c r="AM177" s="291"/>
      <c r="AN177" s="294"/>
      <c r="AO177" s="300"/>
      <c r="AP177" s="294"/>
      <c r="AQ177" s="282"/>
      <c r="AR177" s="303"/>
      <c r="AS177" s="311">
        <v>345</v>
      </c>
      <c r="AT177" s="312">
        <v>2087.595</v>
      </c>
      <c r="AU177" s="312">
        <v>864.26433</v>
      </c>
      <c r="AV177" s="313">
        <v>0.6</v>
      </c>
      <c r="AW177" s="322">
        <v>518.558598</v>
      </c>
      <c r="AX177" s="323">
        <v>526</v>
      </c>
      <c r="AY177" s="324">
        <v>1406.565</v>
      </c>
      <c r="AZ177" s="324">
        <v>887.823828</v>
      </c>
      <c r="BA177" s="313">
        <v>0.6</v>
      </c>
      <c r="BB177" s="324">
        <v>532.6942968</v>
      </c>
      <c r="BC177" s="311">
        <v>2260</v>
      </c>
      <c r="BD177" s="324">
        <v>1406.565</v>
      </c>
      <c r="BE177" s="312">
        <v>3814.60428</v>
      </c>
      <c r="BF177" s="313">
        <v>0.6</v>
      </c>
      <c r="BG177" s="324">
        <v>2288.762568</v>
      </c>
    </row>
    <row r="178" s="217" customFormat="true" ht="18" customHeight="true" spans="1:59">
      <c r="A178" s="245" t="s">
        <v>572</v>
      </c>
      <c r="B178" s="246">
        <v>553.8872448</v>
      </c>
      <c r="C178" s="247">
        <v>0</v>
      </c>
      <c r="D178" s="248">
        <v>0</v>
      </c>
      <c r="E178" s="248">
        <v>690</v>
      </c>
      <c r="F178" s="248">
        <v>0</v>
      </c>
      <c r="G178" s="248">
        <v>0</v>
      </c>
      <c r="H178" s="248">
        <v>0</v>
      </c>
      <c r="I178" s="248">
        <v>322</v>
      </c>
      <c r="J178" s="248">
        <v>0</v>
      </c>
      <c r="K178" s="259">
        <v>0.6</v>
      </c>
      <c r="L178" s="260">
        <v>0</v>
      </c>
      <c r="M178" s="268">
        <v>0</v>
      </c>
      <c r="N178" s="248">
        <v>1659</v>
      </c>
      <c r="O178" s="248">
        <v>20306.16</v>
      </c>
      <c r="P178" s="248">
        <v>0</v>
      </c>
      <c r="Q178" s="272">
        <v>0</v>
      </c>
      <c r="R178" s="248">
        <v>0</v>
      </c>
      <c r="S178" s="248">
        <v>0</v>
      </c>
      <c r="T178" s="248">
        <v>0</v>
      </c>
      <c r="U178" s="248">
        <v>0</v>
      </c>
      <c r="V178" s="248">
        <v>972</v>
      </c>
      <c r="W178" s="248">
        <v>1049.76</v>
      </c>
      <c r="X178" s="248">
        <v>0</v>
      </c>
      <c r="Y178" s="248">
        <v>486</v>
      </c>
      <c r="Z178" s="248">
        <v>524.88</v>
      </c>
      <c r="AA178" s="248">
        <v>0</v>
      </c>
      <c r="AB178" s="248">
        <v>33</v>
      </c>
      <c r="AC178" s="248">
        <v>35.64</v>
      </c>
      <c r="AD178" s="248">
        <v>0</v>
      </c>
      <c r="AE178" s="259">
        <v>0.6</v>
      </c>
      <c r="AF178" s="281">
        <v>0</v>
      </c>
      <c r="AG178" s="247">
        <v>0</v>
      </c>
      <c r="AH178" s="248">
        <v>0</v>
      </c>
      <c r="AI178" s="248">
        <v>1885</v>
      </c>
      <c r="AJ178" s="248">
        <v>0</v>
      </c>
      <c r="AK178" s="259">
        <v>0.6</v>
      </c>
      <c r="AL178" s="260">
        <v>0</v>
      </c>
      <c r="AM178" s="291">
        <v>4260</v>
      </c>
      <c r="AN178" s="292">
        <v>284</v>
      </c>
      <c r="AO178" s="292">
        <v>2708.76</v>
      </c>
      <c r="AP178" s="292">
        <v>923.145408</v>
      </c>
      <c r="AQ178" s="259">
        <v>0.6</v>
      </c>
      <c r="AR178" s="302">
        <v>553.8872448</v>
      </c>
      <c r="AS178" s="314"/>
      <c r="AT178" s="308"/>
      <c r="AU178" s="308"/>
      <c r="AV178" s="309"/>
      <c r="AW178" s="320"/>
      <c r="AX178" s="321"/>
      <c r="AY178" s="319"/>
      <c r="AZ178" s="319"/>
      <c r="BA178" s="309"/>
      <c r="BB178" s="319"/>
      <c r="BC178" s="310"/>
      <c r="BD178" s="319"/>
      <c r="BE178" s="308"/>
      <c r="BF178" s="309"/>
      <c r="BG178" s="319"/>
    </row>
    <row r="179" s="217" customFormat="true" ht="18" customHeight="true" spans="1:59">
      <c r="A179" s="245" t="s">
        <v>573</v>
      </c>
      <c r="B179" s="246">
        <v>4756.61711568</v>
      </c>
      <c r="C179" s="247">
        <v>1142</v>
      </c>
      <c r="D179" s="248">
        <v>1176.26</v>
      </c>
      <c r="E179" s="248">
        <v>690</v>
      </c>
      <c r="F179" s="248">
        <v>973.94328</v>
      </c>
      <c r="G179" s="248">
        <v>9301</v>
      </c>
      <c r="H179" s="248">
        <v>9580.03</v>
      </c>
      <c r="I179" s="248">
        <v>322</v>
      </c>
      <c r="J179" s="248">
        <v>3701.723592</v>
      </c>
      <c r="K179" s="259">
        <v>0.6</v>
      </c>
      <c r="L179" s="260">
        <v>2805.4001232</v>
      </c>
      <c r="M179" s="268">
        <v>260</v>
      </c>
      <c r="N179" s="248">
        <v>1659</v>
      </c>
      <c r="O179" s="248">
        <v>20306.16</v>
      </c>
      <c r="P179" s="248">
        <v>527.96016</v>
      </c>
      <c r="Q179" s="272">
        <v>1335</v>
      </c>
      <c r="R179" s="248">
        <v>1246</v>
      </c>
      <c r="S179" s="248">
        <v>15475.32</v>
      </c>
      <c r="T179" s="248">
        <v>2065.95522</v>
      </c>
      <c r="U179" s="248">
        <v>239.25</v>
      </c>
      <c r="V179" s="248">
        <v>972</v>
      </c>
      <c r="W179" s="248">
        <v>1049.76</v>
      </c>
      <c r="X179" s="248">
        <v>287.1</v>
      </c>
      <c r="Y179" s="248">
        <v>486</v>
      </c>
      <c r="Z179" s="248">
        <v>524.88</v>
      </c>
      <c r="AA179" s="248">
        <v>1068.65</v>
      </c>
      <c r="AB179" s="248">
        <v>33</v>
      </c>
      <c r="AC179" s="248">
        <v>35.64</v>
      </c>
      <c r="AD179" s="248">
        <v>527.9217768</v>
      </c>
      <c r="AE179" s="259">
        <v>0.6</v>
      </c>
      <c r="AF179" s="281">
        <v>1873.10229408</v>
      </c>
      <c r="AG179" s="247">
        <v>455</v>
      </c>
      <c r="AH179" s="248">
        <v>455</v>
      </c>
      <c r="AI179" s="248">
        <v>1885</v>
      </c>
      <c r="AJ179" s="248">
        <v>85.7675</v>
      </c>
      <c r="AK179" s="259">
        <v>0.6</v>
      </c>
      <c r="AL179" s="260">
        <v>51.4605</v>
      </c>
      <c r="AM179" s="291">
        <v>205</v>
      </c>
      <c r="AN179" s="292">
        <v>13.6666666666667</v>
      </c>
      <c r="AO179" s="292">
        <v>2708.76</v>
      </c>
      <c r="AP179" s="292">
        <v>44.423664</v>
      </c>
      <c r="AQ179" s="259">
        <v>0.6</v>
      </c>
      <c r="AR179" s="302">
        <v>26.6541984</v>
      </c>
      <c r="AS179" s="314"/>
      <c r="AT179" s="308"/>
      <c r="AU179" s="308"/>
      <c r="AV179" s="309"/>
      <c r="AW179" s="320"/>
      <c r="AX179" s="321"/>
      <c r="AY179" s="319"/>
      <c r="AZ179" s="319"/>
      <c r="BA179" s="309"/>
      <c r="BB179" s="319"/>
      <c r="BC179" s="314"/>
      <c r="BD179" s="319"/>
      <c r="BE179" s="308"/>
      <c r="BF179" s="309"/>
      <c r="BG179" s="319"/>
    </row>
    <row r="180" s="217" customFormat="true" ht="18" customHeight="true" spans="1:59">
      <c r="A180" s="245" t="s">
        <v>574</v>
      </c>
      <c r="B180" s="246">
        <v>8593.865182944</v>
      </c>
      <c r="C180" s="247">
        <v>198</v>
      </c>
      <c r="D180" s="248">
        <v>203.94</v>
      </c>
      <c r="E180" s="248">
        <v>690</v>
      </c>
      <c r="F180" s="248">
        <v>168.86232</v>
      </c>
      <c r="G180" s="248">
        <v>19027</v>
      </c>
      <c r="H180" s="248">
        <v>19597.81</v>
      </c>
      <c r="I180" s="248">
        <v>322</v>
      </c>
      <c r="J180" s="248">
        <v>7572.593784</v>
      </c>
      <c r="K180" s="259">
        <v>0.6</v>
      </c>
      <c r="L180" s="260">
        <v>4644.8736624</v>
      </c>
      <c r="M180" s="268">
        <v>29</v>
      </c>
      <c r="N180" s="248">
        <v>1564</v>
      </c>
      <c r="O180" s="248">
        <v>19143.36</v>
      </c>
      <c r="P180" s="248">
        <v>55.515744</v>
      </c>
      <c r="Q180" s="272">
        <v>3267</v>
      </c>
      <c r="R180" s="248">
        <v>1278</v>
      </c>
      <c r="S180" s="248">
        <v>15872.76</v>
      </c>
      <c r="T180" s="248">
        <v>5185.630692</v>
      </c>
      <c r="U180" s="248">
        <v>494.4</v>
      </c>
      <c r="V180" s="248">
        <v>972</v>
      </c>
      <c r="W180" s="248">
        <v>1049.76</v>
      </c>
      <c r="X180" s="248">
        <v>593.28</v>
      </c>
      <c r="Y180" s="248">
        <v>486</v>
      </c>
      <c r="Z180" s="248">
        <v>524.88</v>
      </c>
      <c r="AA180" s="248">
        <v>2208.32</v>
      </c>
      <c r="AB180" s="248">
        <v>33</v>
      </c>
      <c r="AC180" s="248">
        <v>35.64</v>
      </c>
      <c r="AD180" s="248">
        <v>1090.92801024</v>
      </c>
      <c r="AE180" s="259">
        <v>0.6</v>
      </c>
      <c r="AF180" s="281">
        <v>3799.244667744</v>
      </c>
      <c r="AG180" s="247">
        <v>1202</v>
      </c>
      <c r="AH180" s="248">
        <v>1202</v>
      </c>
      <c r="AI180" s="248">
        <v>1885</v>
      </c>
      <c r="AJ180" s="248">
        <v>226.577</v>
      </c>
      <c r="AK180" s="259">
        <v>0.6</v>
      </c>
      <c r="AL180" s="260">
        <v>135.9462</v>
      </c>
      <c r="AM180" s="291">
        <v>110</v>
      </c>
      <c r="AN180" s="292">
        <v>7.33333333333333</v>
      </c>
      <c r="AO180" s="292">
        <v>2613.76</v>
      </c>
      <c r="AP180" s="292">
        <v>23.001088</v>
      </c>
      <c r="AQ180" s="259">
        <v>0.6</v>
      </c>
      <c r="AR180" s="302">
        <v>13.8006528</v>
      </c>
      <c r="AS180" s="314"/>
      <c r="AT180" s="308"/>
      <c r="AU180" s="308"/>
      <c r="AV180" s="309"/>
      <c r="AW180" s="320"/>
      <c r="AX180" s="321"/>
      <c r="AY180" s="319"/>
      <c r="AZ180" s="319"/>
      <c r="BA180" s="309"/>
      <c r="BB180" s="319"/>
      <c r="BC180" s="314"/>
      <c r="BD180" s="319"/>
      <c r="BE180" s="308"/>
      <c r="BF180" s="309"/>
      <c r="BG180" s="319"/>
    </row>
    <row r="181" s="217" customFormat="true" ht="18" customHeight="true" spans="1:59">
      <c r="A181" s="245" t="s">
        <v>575</v>
      </c>
      <c r="B181" s="246">
        <v>8900.010093024</v>
      </c>
      <c r="C181" s="247">
        <v>779</v>
      </c>
      <c r="D181" s="248">
        <v>802.37</v>
      </c>
      <c r="E181" s="248">
        <v>690</v>
      </c>
      <c r="F181" s="248">
        <v>664.36236</v>
      </c>
      <c r="G181" s="248">
        <v>15410</v>
      </c>
      <c r="H181" s="248">
        <v>15872.3</v>
      </c>
      <c r="I181" s="248">
        <v>322</v>
      </c>
      <c r="J181" s="248">
        <v>6133.05672</v>
      </c>
      <c r="K181" s="259">
        <v>0.6</v>
      </c>
      <c r="L181" s="260">
        <v>4078.451448</v>
      </c>
      <c r="M181" s="268">
        <v>223</v>
      </c>
      <c r="N181" s="248">
        <v>1451</v>
      </c>
      <c r="O181" s="248">
        <v>17760.24</v>
      </c>
      <c r="P181" s="248">
        <v>396.053352</v>
      </c>
      <c r="Q181" s="272">
        <v>3548</v>
      </c>
      <c r="R181" s="248">
        <v>1269</v>
      </c>
      <c r="S181" s="248">
        <v>15760.98</v>
      </c>
      <c r="T181" s="248">
        <v>5591.995704</v>
      </c>
      <c r="U181" s="248">
        <v>565.65</v>
      </c>
      <c r="V181" s="248">
        <v>972</v>
      </c>
      <c r="W181" s="248">
        <v>1049.76</v>
      </c>
      <c r="X181" s="248">
        <v>678.78</v>
      </c>
      <c r="Y181" s="248">
        <v>486</v>
      </c>
      <c r="Z181" s="248">
        <v>524.88</v>
      </c>
      <c r="AA181" s="248">
        <v>2526.57</v>
      </c>
      <c r="AB181" s="248">
        <v>33</v>
      </c>
      <c r="AC181" s="248">
        <v>35.64</v>
      </c>
      <c r="AD181" s="248">
        <v>1248.14609424</v>
      </c>
      <c r="AE181" s="259">
        <v>0.6</v>
      </c>
      <c r="AF181" s="281">
        <v>4341.717090144</v>
      </c>
      <c r="AG181" s="247">
        <v>2830</v>
      </c>
      <c r="AH181" s="248">
        <v>2830</v>
      </c>
      <c r="AI181" s="248">
        <v>1885</v>
      </c>
      <c r="AJ181" s="248">
        <v>533.455</v>
      </c>
      <c r="AK181" s="259">
        <v>0.6</v>
      </c>
      <c r="AL181" s="260">
        <v>320.073</v>
      </c>
      <c r="AM181" s="291">
        <v>1331</v>
      </c>
      <c r="AN181" s="292">
        <v>88.7333333333333</v>
      </c>
      <c r="AO181" s="292">
        <v>2500.76</v>
      </c>
      <c r="AP181" s="292">
        <v>266.2809248</v>
      </c>
      <c r="AQ181" s="259">
        <v>0.6</v>
      </c>
      <c r="AR181" s="302">
        <v>159.76855488</v>
      </c>
      <c r="AS181" s="314"/>
      <c r="AT181" s="308"/>
      <c r="AU181" s="308"/>
      <c r="AV181" s="309"/>
      <c r="AW181" s="320"/>
      <c r="AX181" s="321"/>
      <c r="AY181" s="319"/>
      <c r="AZ181" s="319"/>
      <c r="BA181" s="309"/>
      <c r="BB181" s="319"/>
      <c r="BC181" s="314"/>
      <c r="BD181" s="319"/>
      <c r="BE181" s="308"/>
      <c r="BF181" s="309"/>
      <c r="BG181" s="319"/>
    </row>
    <row r="182" s="217" customFormat="true" ht="18" customHeight="true" spans="1:59">
      <c r="A182" s="245" t="s">
        <v>576</v>
      </c>
      <c r="B182" s="246">
        <v>12869.810414208</v>
      </c>
      <c r="C182" s="247">
        <v>3447</v>
      </c>
      <c r="D182" s="248">
        <v>3550.41</v>
      </c>
      <c r="E182" s="248">
        <v>690</v>
      </c>
      <c r="F182" s="248">
        <v>2939.73948</v>
      </c>
      <c r="G182" s="248">
        <v>33129</v>
      </c>
      <c r="H182" s="248">
        <v>34122.87</v>
      </c>
      <c r="I182" s="248">
        <v>322</v>
      </c>
      <c r="J182" s="248">
        <v>13185.076968</v>
      </c>
      <c r="K182" s="259">
        <v>0.6</v>
      </c>
      <c r="L182" s="260">
        <v>9674.8898688</v>
      </c>
      <c r="M182" s="268">
        <v>173</v>
      </c>
      <c r="N182" s="248">
        <v>1408</v>
      </c>
      <c r="O182" s="248">
        <v>17233.92</v>
      </c>
      <c r="P182" s="248">
        <v>298.146816</v>
      </c>
      <c r="Q182" s="272">
        <v>1819</v>
      </c>
      <c r="R182" s="248">
        <v>1226</v>
      </c>
      <c r="S182" s="248">
        <v>15226.92</v>
      </c>
      <c r="T182" s="248">
        <v>2769.776748</v>
      </c>
      <c r="U182" s="248">
        <v>298.8</v>
      </c>
      <c r="V182" s="248">
        <v>972</v>
      </c>
      <c r="W182" s="248">
        <v>1049.76</v>
      </c>
      <c r="X182" s="248">
        <v>358.56</v>
      </c>
      <c r="Y182" s="248">
        <v>486</v>
      </c>
      <c r="Z182" s="248">
        <v>524.88</v>
      </c>
      <c r="AA182" s="248">
        <v>1334.64</v>
      </c>
      <c r="AB182" s="248">
        <v>33</v>
      </c>
      <c r="AC182" s="248">
        <v>35.64</v>
      </c>
      <c r="AD182" s="248">
        <v>659.32299648</v>
      </c>
      <c r="AE182" s="259">
        <v>0.6</v>
      </c>
      <c r="AF182" s="281">
        <v>2236.347936288</v>
      </c>
      <c r="AG182" s="247">
        <v>6213</v>
      </c>
      <c r="AH182" s="248">
        <v>6213</v>
      </c>
      <c r="AI182" s="248">
        <v>1885</v>
      </c>
      <c r="AJ182" s="248">
        <v>1171.1505</v>
      </c>
      <c r="AK182" s="259">
        <v>0.6</v>
      </c>
      <c r="AL182" s="260">
        <v>702.6903</v>
      </c>
      <c r="AM182" s="291">
        <v>2169</v>
      </c>
      <c r="AN182" s="292">
        <v>144.6</v>
      </c>
      <c r="AO182" s="292">
        <v>2457.76</v>
      </c>
      <c r="AP182" s="292">
        <v>426.4705152</v>
      </c>
      <c r="AQ182" s="259">
        <v>0.6</v>
      </c>
      <c r="AR182" s="302">
        <v>255.88230912</v>
      </c>
      <c r="AS182" s="314"/>
      <c r="AT182" s="308"/>
      <c r="AU182" s="308"/>
      <c r="AV182" s="309"/>
      <c r="AW182" s="320"/>
      <c r="AX182" s="321"/>
      <c r="AY182" s="319"/>
      <c r="AZ182" s="319"/>
      <c r="BA182" s="309"/>
      <c r="BB182" s="319"/>
      <c r="BC182" s="314"/>
      <c r="BD182" s="319"/>
      <c r="BE182" s="308"/>
      <c r="BF182" s="309"/>
      <c r="BG182" s="319"/>
    </row>
    <row r="183" s="217" customFormat="true" ht="18" customHeight="true" spans="1:59">
      <c r="A183" s="245" t="s">
        <v>577</v>
      </c>
      <c r="B183" s="246">
        <v>10887.638803104</v>
      </c>
      <c r="C183" s="247">
        <v>887</v>
      </c>
      <c r="D183" s="248">
        <v>913.61</v>
      </c>
      <c r="E183" s="248">
        <v>690</v>
      </c>
      <c r="F183" s="248">
        <v>756.46908</v>
      </c>
      <c r="G183" s="248">
        <v>22248</v>
      </c>
      <c r="H183" s="248">
        <v>22915.44</v>
      </c>
      <c r="I183" s="248">
        <v>322</v>
      </c>
      <c r="J183" s="248">
        <v>8854.526016</v>
      </c>
      <c r="K183" s="259">
        <v>0.6</v>
      </c>
      <c r="L183" s="260">
        <v>5766.5970576</v>
      </c>
      <c r="M183" s="268">
        <v>87</v>
      </c>
      <c r="N183" s="248">
        <v>1451</v>
      </c>
      <c r="O183" s="248">
        <v>17760.24</v>
      </c>
      <c r="P183" s="248">
        <v>154.514088</v>
      </c>
      <c r="Q183" s="272">
        <v>3619</v>
      </c>
      <c r="R183" s="248">
        <v>1282</v>
      </c>
      <c r="S183" s="248">
        <v>15922.44</v>
      </c>
      <c r="T183" s="248">
        <v>5762.331036</v>
      </c>
      <c r="U183" s="248">
        <v>555.9</v>
      </c>
      <c r="V183" s="248">
        <v>972</v>
      </c>
      <c r="W183" s="248">
        <v>1049.76</v>
      </c>
      <c r="X183" s="248">
        <v>667.08</v>
      </c>
      <c r="Y183" s="248">
        <v>486</v>
      </c>
      <c r="Z183" s="248">
        <v>524.88</v>
      </c>
      <c r="AA183" s="248">
        <v>2483.02</v>
      </c>
      <c r="AB183" s="248">
        <v>33</v>
      </c>
      <c r="AC183" s="248">
        <v>35.64</v>
      </c>
      <c r="AD183" s="248">
        <v>1226.63204064</v>
      </c>
      <c r="AE183" s="259">
        <v>0.6</v>
      </c>
      <c r="AF183" s="281">
        <v>4286.086298784</v>
      </c>
      <c r="AG183" s="247">
        <v>5298</v>
      </c>
      <c r="AH183" s="248">
        <v>5298</v>
      </c>
      <c r="AI183" s="248">
        <v>1885</v>
      </c>
      <c r="AJ183" s="248">
        <v>998.673</v>
      </c>
      <c r="AK183" s="259">
        <v>0.6</v>
      </c>
      <c r="AL183" s="260">
        <v>599.2038</v>
      </c>
      <c r="AM183" s="291">
        <v>1964</v>
      </c>
      <c r="AN183" s="292">
        <v>130.933333333333</v>
      </c>
      <c r="AO183" s="292">
        <v>2500.76</v>
      </c>
      <c r="AP183" s="292">
        <v>392.9194112</v>
      </c>
      <c r="AQ183" s="259">
        <v>0.6</v>
      </c>
      <c r="AR183" s="302">
        <v>235.75164672</v>
      </c>
      <c r="AS183" s="314"/>
      <c r="AT183" s="308"/>
      <c r="AU183" s="308"/>
      <c r="AV183" s="309"/>
      <c r="AW183" s="320"/>
      <c r="AX183" s="321"/>
      <c r="AY183" s="319"/>
      <c r="AZ183" s="319"/>
      <c r="BA183" s="309"/>
      <c r="BB183" s="319"/>
      <c r="BC183" s="314"/>
      <c r="BD183" s="319"/>
      <c r="BE183" s="308"/>
      <c r="BF183" s="309"/>
      <c r="BG183" s="319"/>
    </row>
    <row r="184" s="217" customFormat="true" ht="18" customHeight="true" spans="1:59">
      <c r="A184" s="245" t="s">
        <v>578</v>
      </c>
      <c r="B184" s="246">
        <v>0</v>
      </c>
      <c r="C184" s="247">
        <v>0</v>
      </c>
      <c r="D184" s="248">
        <v>0</v>
      </c>
      <c r="E184" s="248">
        <v>690</v>
      </c>
      <c r="F184" s="248">
        <v>0</v>
      </c>
      <c r="G184" s="248">
        <v>0</v>
      </c>
      <c r="H184" s="248">
        <v>0</v>
      </c>
      <c r="I184" s="248">
        <v>322</v>
      </c>
      <c r="J184" s="248">
        <v>0</v>
      </c>
      <c r="K184" s="259">
        <v>0.6</v>
      </c>
      <c r="L184" s="260">
        <v>0</v>
      </c>
      <c r="M184" s="268">
        <v>0</v>
      </c>
      <c r="N184" s="248">
        <v>0</v>
      </c>
      <c r="O184" s="248">
        <v>0</v>
      </c>
      <c r="P184" s="248">
        <v>0</v>
      </c>
      <c r="Q184" s="272">
        <v>0</v>
      </c>
      <c r="R184" s="248">
        <v>0</v>
      </c>
      <c r="S184" s="248">
        <v>0</v>
      </c>
      <c r="T184" s="248">
        <v>0</v>
      </c>
      <c r="U184" s="248">
        <v>0</v>
      </c>
      <c r="V184" s="248">
        <v>972</v>
      </c>
      <c r="W184" s="248">
        <v>1049.76</v>
      </c>
      <c r="X184" s="248">
        <v>0</v>
      </c>
      <c r="Y184" s="248">
        <v>486</v>
      </c>
      <c r="Z184" s="248">
        <v>524.88</v>
      </c>
      <c r="AA184" s="248">
        <v>0</v>
      </c>
      <c r="AB184" s="248">
        <v>33</v>
      </c>
      <c r="AC184" s="248">
        <v>35.64</v>
      </c>
      <c r="AD184" s="248">
        <v>0</v>
      </c>
      <c r="AE184" s="259">
        <v>0.6</v>
      </c>
      <c r="AF184" s="281">
        <v>0</v>
      </c>
      <c r="AG184" s="247">
        <v>0</v>
      </c>
      <c r="AH184" s="248">
        <v>0</v>
      </c>
      <c r="AI184" s="248">
        <v>1885</v>
      </c>
      <c r="AJ184" s="248">
        <v>0</v>
      </c>
      <c r="AK184" s="259">
        <v>0.6</v>
      </c>
      <c r="AL184" s="260">
        <v>0</v>
      </c>
      <c r="AM184" s="291">
        <v>0</v>
      </c>
      <c r="AN184" s="292">
        <v>0</v>
      </c>
      <c r="AO184" s="292">
        <v>1049.76</v>
      </c>
      <c r="AP184" s="292">
        <v>0</v>
      </c>
      <c r="AQ184" s="259">
        <v>0.6</v>
      </c>
      <c r="AR184" s="302">
        <v>0</v>
      </c>
      <c r="AS184" s="310"/>
      <c r="AT184" s="308"/>
      <c r="AU184" s="308"/>
      <c r="AV184" s="309"/>
      <c r="AW184" s="320"/>
      <c r="AX184" s="321"/>
      <c r="AY184" s="319"/>
      <c r="AZ184" s="319"/>
      <c r="BA184" s="309"/>
      <c r="BB184" s="319"/>
      <c r="BC184" s="310"/>
      <c r="BD184" s="319"/>
      <c r="BE184" s="308"/>
      <c r="BF184" s="309"/>
      <c r="BG184" s="319"/>
    </row>
    <row r="185" s="217" customFormat="true" ht="18" customHeight="true" spans="1:59">
      <c r="A185" s="245" t="s">
        <v>579</v>
      </c>
      <c r="B185" s="246">
        <v>407.382732</v>
      </c>
      <c r="C185" s="247">
        <v>0</v>
      </c>
      <c r="D185" s="248">
        <v>0</v>
      </c>
      <c r="E185" s="248">
        <v>690</v>
      </c>
      <c r="F185" s="248">
        <v>0</v>
      </c>
      <c r="G185" s="248">
        <v>0</v>
      </c>
      <c r="H185" s="248">
        <v>0</v>
      </c>
      <c r="I185" s="248">
        <v>322</v>
      </c>
      <c r="J185" s="248">
        <v>0</v>
      </c>
      <c r="K185" s="259">
        <v>0.6</v>
      </c>
      <c r="L185" s="260">
        <v>0</v>
      </c>
      <c r="M185" s="268">
        <v>0</v>
      </c>
      <c r="N185" s="248">
        <v>0</v>
      </c>
      <c r="O185" s="248">
        <v>0</v>
      </c>
      <c r="P185" s="248">
        <v>0</v>
      </c>
      <c r="Q185" s="272">
        <v>0</v>
      </c>
      <c r="R185" s="248">
        <v>0</v>
      </c>
      <c r="S185" s="248">
        <v>0</v>
      </c>
      <c r="T185" s="248">
        <v>0</v>
      </c>
      <c r="U185" s="248">
        <v>0</v>
      </c>
      <c r="V185" s="248">
        <v>972</v>
      </c>
      <c r="W185" s="248">
        <v>1049.76</v>
      </c>
      <c r="X185" s="248">
        <v>0</v>
      </c>
      <c r="Y185" s="248">
        <v>486</v>
      </c>
      <c r="Z185" s="248">
        <v>524.88</v>
      </c>
      <c r="AA185" s="248">
        <v>0</v>
      </c>
      <c r="AB185" s="248">
        <v>33</v>
      </c>
      <c r="AC185" s="248">
        <v>35.64</v>
      </c>
      <c r="AD185" s="248">
        <v>0</v>
      </c>
      <c r="AE185" s="259">
        <v>0.6</v>
      </c>
      <c r="AF185" s="281">
        <v>0</v>
      </c>
      <c r="AG185" s="247">
        <v>3201</v>
      </c>
      <c r="AH185" s="248">
        <v>3201</v>
      </c>
      <c r="AI185" s="248">
        <v>1885</v>
      </c>
      <c r="AJ185" s="248">
        <v>603.3885</v>
      </c>
      <c r="AK185" s="259">
        <v>0.6</v>
      </c>
      <c r="AL185" s="260">
        <v>362.0331</v>
      </c>
      <c r="AM185" s="291">
        <v>900</v>
      </c>
      <c r="AN185" s="292">
        <v>60</v>
      </c>
      <c r="AO185" s="292">
        <v>1049.76</v>
      </c>
      <c r="AP185" s="292">
        <v>75.58272</v>
      </c>
      <c r="AQ185" s="259">
        <v>0.6</v>
      </c>
      <c r="AR185" s="302">
        <v>45.349632</v>
      </c>
      <c r="AS185" s="310"/>
      <c r="AT185" s="308"/>
      <c r="AU185" s="308"/>
      <c r="AV185" s="309"/>
      <c r="AW185" s="320"/>
      <c r="AX185" s="321"/>
      <c r="AY185" s="319"/>
      <c r="AZ185" s="319"/>
      <c r="BA185" s="309"/>
      <c r="BB185" s="319"/>
      <c r="BC185" s="310"/>
      <c r="BD185" s="319"/>
      <c r="BE185" s="308"/>
      <c r="BF185" s="309"/>
      <c r="BG185" s="319"/>
    </row>
    <row r="186" s="217" customFormat="true" ht="18" customHeight="true" spans="1:59">
      <c r="A186" s="241" t="s">
        <v>580</v>
      </c>
      <c r="B186" s="249"/>
      <c r="C186" s="250"/>
      <c r="D186" s="251"/>
      <c r="E186" s="251"/>
      <c r="F186" s="251"/>
      <c r="G186" s="251"/>
      <c r="H186" s="251"/>
      <c r="I186" s="251"/>
      <c r="J186" s="251"/>
      <c r="K186" s="251"/>
      <c r="L186" s="261"/>
      <c r="M186" s="269"/>
      <c r="N186" s="251"/>
      <c r="O186" s="251"/>
      <c r="P186" s="251"/>
      <c r="Q186" s="251"/>
      <c r="R186" s="251"/>
      <c r="S186" s="251"/>
      <c r="T186" s="251"/>
      <c r="U186" s="251"/>
      <c r="V186" s="274"/>
      <c r="W186" s="274"/>
      <c r="X186" s="274"/>
      <c r="Y186" s="274"/>
      <c r="Z186" s="274"/>
      <c r="AA186" s="274"/>
      <c r="AB186" s="274"/>
      <c r="AC186" s="274"/>
      <c r="AD186" s="274"/>
      <c r="AE186" s="282"/>
      <c r="AF186" s="283"/>
      <c r="AG186" s="247"/>
      <c r="AH186" s="251"/>
      <c r="AI186" s="251"/>
      <c r="AJ186" s="274"/>
      <c r="AK186" s="282"/>
      <c r="AL186" s="293"/>
      <c r="AM186" s="291"/>
      <c r="AN186" s="294"/>
      <c r="AO186" s="300"/>
      <c r="AP186" s="294"/>
      <c r="AQ186" s="282"/>
      <c r="AR186" s="303"/>
      <c r="AS186" s="311">
        <v>57</v>
      </c>
      <c r="AT186" s="312">
        <v>2087.595</v>
      </c>
      <c r="AU186" s="312">
        <v>142.791498</v>
      </c>
      <c r="AV186" s="313">
        <v>0.6</v>
      </c>
      <c r="AW186" s="322">
        <v>85.6748988</v>
      </c>
      <c r="AX186" s="323">
        <v>522</v>
      </c>
      <c r="AY186" s="324">
        <v>1406.565</v>
      </c>
      <c r="AZ186" s="324">
        <v>881.072316</v>
      </c>
      <c r="BA186" s="313">
        <v>0.6</v>
      </c>
      <c r="BB186" s="324">
        <v>528.6433896</v>
      </c>
      <c r="BC186" s="311">
        <v>998</v>
      </c>
      <c r="BD186" s="324">
        <v>1406.565</v>
      </c>
      <c r="BE186" s="312">
        <v>1684.502244</v>
      </c>
      <c r="BF186" s="313">
        <v>0.6</v>
      </c>
      <c r="BG186" s="324">
        <v>1010.7013464</v>
      </c>
    </row>
    <row r="187" s="217" customFormat="true" ht="18" customHeight="true" spans="1:59">
      <c r="A187" s="245" t="s">
        <v>581</v>
      </c>
      <c r="B187" s="246">
        <v>60.51523584</v>
      </c>
      <c r="C187" s="247">
        <v>0</v>
      </c>
      <c r="D187" s="248">
        <v>0</v>
      </c>
      <c r="E187" s="248">
        <v>690</v>
      </c>
      <c r="F187" s="248">
        <v>0</v>
      </c>
      <c r="G187" s="248">
        <v>0</v>
      </c>
      <c r="H187" s="248">
        <v>0</v>
      </c>
      <c r="I187" s="248">
        <v>322</v>
      </c>
      <c r="J187" s="248">
        <v>0</v>
      </c>
      <c r="K187" s="259">
        <v>0.6</v>
      </c>
      <c r="L187" s="260">
        <v>0</v>
      </c>
      <c r="M187" s="268">
        <v>0</v>
      </c>
      <c r="N187" s="248">
        <v>1432</v>
      </c>
      <c r="O187" s="248">
        <v>17527.68</v>
      </c>
      <c r="P187" s="248">
        <v>0</v>
      </c>
      <c r="Q187" s="272">
        <v>0</v>
      </c>
      <c r="R187" s="248">
        <v>1032</v>
      </c>
      <c r="S187" s="248">
        <v>12817.44</v>
      </c>
      <c r="T187" s="248">
        <v>0</v>
      </c>
      <c r="U187" s="248">
        <v>0</v>
      </c>
      <c r="V187" s="248">
        <v>972</v>
      </c>
      <c r="W187" s="248">
        <v>1049.76</v>
      </c>
      <c r="X187" s="248">
        <v>0</v>
      </c>
      <c r="Y187" s="248">
        <v>486</v>
      </c>
      <c r="Z187" s="248">
        <v>524.88</v>
      </c>
      <c r="AA187" s="248">
        <v>0</v>
      </c>
      <c r="AB187" s="248">
        <v>32.4</v>
      </c>
      <c r="AC187" s="248">
        <v>34.992</v>
      </c>
      <c r="AD187" s="248">
        <v>0</v>
      </c>
      <c r="AE187" s="259">
        <v>0.6</v>
      </c>
      <c r="AF187" s="281">
        <v>0</v>
      </c>
      <c r="AG187" s="247">
        <v>0</v>
      </c>
      <c r="AH187" s="248">
        <v>0</v>
      </c>
      <c r="AI187" s="248">
        <v>1885</v>
      </c>
      <c r="AJ187" s="248">
        <v>0</v>
      </c>
      <c r="AK187" s="259">
        <v>0.6</v>
      </c>
      <c r="AL187" s="260">
        <v>0</v>
      </c>
      <c r="AM187" s="291">
        <v>508</v>
      </c>
      <c r="AN187" s="292">
        <v>33.8666666666667</v>
      </c>
      <c r="AO187" s="292">
        <v>2481.76</v>
      </c>
      <c r="AP187" s="292">
        <v>100.8587264</v>
      </c>
      <c r="AQ187" s="259">
        <v>0.6</v>
      </c>
      <c r="AR187" s="302">
        <v>60.51523584</v>
      </c>
      <c r="AS187" s="314"/>
      <c r="AT187" s="308"/>
      <c r="AU187" s="308"/>
      <c r="AV187" s="309"/>
      <c r="AW187" s="320"/>
      <c r="AX187" s="321"/>
      <c r="AY187" s="319"/>
      <c r="AZ187" s="319"/>
      <c r="BA187" s="309"/>
      <c r="BB187" s="319"/>
      <c r="BC187" s="310"/>
      <c r="BD187" s="319"/>
      <c r="BE187" s="308"/>
      <c r="BF187" s="309"/>
      <c r="BG187" s="319"/>
    </row>
    <row r="188" s="217" customFormat="true" ht="18" customHeight="true" spans="1:59">
      <c r="A188" s="245" t="s">
        <v>582</v>
      </c>
      <c r="B188" s="246">
        <v>3163.2659251776</v>
      </c>
      <c r="C188" s="247">
        <v>718</v>
      </c>
      <c r="D188" s="248">
        <v>739.54</v>
      </c>
      <c r="E188" s="248">
        <v>690</v>
      </c>
      <c r="F188" s="248">
        <v>612.33912</v>
      </c>
      <c r="G188" s="248">
        <v>4986</v>
      </c>
      <c r="H188" s="248">
        <v>5135.58</v>
      </c>
      <c r="I188" s="248">
        <v>322</v>
      </c>
      <c r="J188" s="248">
        <v>1984.388112</v>
      </c>
      <c r="K188" s="259">
        <v>0.6</v>
      </c>
      <c r="L188" s="260">
        <v>1558.0363392</v>
      </c>
      <c r="M188" s="268">
        <v>98</v>
      </c>
      <c r="N188" s="248">
        <v>1432</v>
      </c>
      <c r="O188" s="248">
        <v>17527.68</v>
      </c>
      <c r="P188" s="248">
        <v>171.771264</v>
      </c>
      <c r="Q188" s="272">
        <v>1404</v>
      </c>
      <c r="R188" s="248">
        <v>1032</v>
      </c>
      <c r="S188" s="248">
        <v>12817.44</v>
      </c>
      <c r="T188" s="248">
        <v>1799.568576</v>
      </c>
      <c r="U188" s="248">
        <v>225.3</v>
      </c>
      <c r="V188" s="248">
        <v>972</v>
      </c>
      <c r="W188" s="248">
        <v>1049.76</v>
      </c>
      <c r="X188" s="248">
        <v>270.36</v>
      </c>
      <c r="Y188" s="248">
        <v>486</v>
      </c>
      <c r="Z188" s="248">
        <v>524.88</v>
      </c>
      <c r="AA188" s="248">
        <v>1006.34</v>
      </c>
      <c r="AB188" s="248">
        <v>32.4</v>
      </c>
      <c r="AC188" s="248">
        <v>34.992</v>
      </c>
      <c r="AD188" s="248">
        <v>496.357600896</v>
      </c>
      <c r="AE188" s="259">
        <v>0.6</v>
      </c>
      <c r="AF188" s="281">
        <v>1480.6184645376</v>
      </c>
      <c r="AG188" s="247">
        <v>335</v>
      </c>
      <c r="AH188" s="248">
        <v>335</v>
      </c>
      <c r="AI188" s="248">
        <v>1885</v>
      </c>
      <c r="AJ188" s="248">
        <v>63.1475</v>
      </c>
      <c r="AK188" s="259">
        <v>0.6</v>
      </c>
      <c r="AL188" s="260">
        <v>37.8885</v>
      </c>
      <c r="AM188" s="291">
        <v>728</v>
      </c>
      <c r="AN188" s="292">
        <v>48.5333333333333</v>
      </c>
      <c r="AO188" s="292">
        <v>2481.76</v>
      </c>
      <c r="AP188" s="292">
        <v>144.5377024</v>
      </c>
      <c r="AQ188" s="259">
        <v>0.6</v>
      </c>
      <c r="AR188" s="302">
        <v>86.72262144</v>
      </c>
      <c r="AS188" s="314"/>
      <c r="AT188" s="308"/>
      <c r="AU188" s="308"/>
      <c r="AV188" s="309"/>
      <c r="AW188" s="320"/>
      <c r="AX188" s="321"/>
      <c r="AY188" s="319"/>
      <c r="AZ188" s="319"/>
      <c r="BA188" s="309"/>
      <c r="BB188" s="319"/>
      <c r="BC188" s="310"/>
      <c r="BD188" s="319"/>
      <c r="BE188" s="308"/>
      <c r="BF188" s="309"/>
      <c r="BG188" s="319"/>
    </row>
    <row r="189" s="217" customFormat="true" ht="18" customHeight="true" spans="1:59">
      <c r="A189" s="245" t="s">
        <v>583</v>
      </c>
      <c r="B189" s="246">
        <v>4104.8179422336</v>
      </c>
      <c r="C189" s="247">
        <v>125</v>
      </c>
      <c r="D189" s="248">
        <v>128.75</v>
      </c>
      <c r="E189" s="248">
        <v>690</v>
      </c>
      <c r="F189" s="248">
        <v>106.605</v>
      </c>
      <c r="G189" s="248">
        <v>9585</v>
      </c>
      <c r="H189" s="248">
        <v>9872.55</v>
      </c>
      <c r="I189" s="248">
        <v>322</v>
      </c>
      <c r="J189" s="248">
        <v>3814.75332</v>
      </c>
      <c r="K189" s="259">
        <v>0.6</v>
      </c>
      <c r="L189" s="260">
        <v>2352.814992</v>
      </c>
      <c r="M189" s="268">
        <v>33</v>
      </c>
      <c r="N189" s="248">
        <v>1432</v>
      </c>
      <c r="O189" s="248">
        <v>17527.68</v>
      </c>
      <c r="P189" s="248">
        <v>57.841344</v>
      </c>
      <c r="Q189" s="272">
        <v>1639</v>
      </c>
      <c r="R189" s="248">
        <v>1032</v>
      </c>
      <c r="S189" s="248">
        <v>12817.44</v>
      </c>
      <c r="T189" s="248">
        <v>2100.778416</v>
      </c>
      <c r="U189" s="248">
        <v>250.8</v>
      </c>
      <c r="V189" s="248">
        <v>972</v>
      </c>
      <c r="W189" s="248">
        <v>1049.76</v>
      </c>
      <c r="X189" s="248">
        <v>300.96</v>
      </c>
      <c r="Y189" s="248">
        <v>486</v>
      </c>
      <c r="Z189" s="248">
        <v>524.88</v>
      </c>
      <c r="AA189" s="248">
        <v>1120.24</v>
      </c>
      <c r="AB189" s="248">
        <v>32.4</v>
      </c>
      <c r="AC189" s="248">
        <v>34.992</v>
      </c>
      <c r="AD189" s="248">
        <v>552.536557056</v>
      </c>
      <c r="AE189" s="259">
        <v>0.6</v>
      </c>
      <c r="AF189" s="281">
        <v>1626.6937902336</v>
      </c>
      <c r="AG189" s="247">
        <v>318</v>
      </c>
      <c r="AH189" s="248">
        <v>318</v>
      </c>
      <c r="AI189" s="248">
        <v>1885</v>
      </c>
      <c r="AJ189" s="248">
        <v>59.943</v>
      </c>
      <c r="AK189" s="259">
        <v>0.6</v>
      </c>
      <c r="AL189" s="260">
        <v>35.9658</v>
      </c>
      <c r="AM189" s="291">
        <v>750</v>
      </c>
      <c r="AN189" s="292">
        <v>50</v>
      </c>
      <c r="AO189" s="292">
        <v>2481.76</v>
      </c>
      <c r="AP189" s="292">
        <v>148.9056</v>
      </c>
      <c r="AQ189" s="259">
        <v>0.6</v>
      </c>
      <c r="AR189" s="302">
        <v>89.34336</v>
      </c>
      <c r="AS189" s="314"/>
      <c r="AT189" s="308"/>
      <c r="AU189" s="308"/>
      <c r="AV189" s="309"/>
      <c r="AW189" s="320"/>
      <c r="AX189" s="321"/>
      <c r="AY189" s="319"/>
      <c r="AZ189" s="319"/>
      <c r="BA189" s="309"/>
      <c r="BB189" s="319"/>
      <c r="BC189" s="310"/>
      <c r="BD189" s="319"/>
      <c r="BE189" s="308"/>
      <c r="BF189" s="309"/>
      <c r="BG189" s="319"/>
    </row>
    <row r="190" s="217" customFormat="true" ht="18" customHeight="true" spans="1:59">
      <c r="A190" s="245" t="s">
        <v>584</v>
      </c>
      <c r="B190" s="246">
        <v>4612.6556102208</v>
      </c>
      <c r="C190" s="247">
        <v>596</v>
      </c>
      <c r="D190" s="248">
        <v>613.88</v>
      </c>
      <c r="E190" s="248">
        <v>690</v>
      </c>
      <c r="F190" s="248">
        <v>508.29264</v>
      </c>
      <c r="G190" s="248">
        <v>6486</v>
      </c>
      <c r="H190" s="248">
        <v>6680.58</v>
      </c>
      <c r="I190" s="248">
        <v>322</v>
      </c>
      <c r="J190" s="248">
        <v>2581.376112</v>
      </c>
      <c r="K190" s="259">
        <v>0.6</v>
      </c>
      <c r="L190" s="260">
        <v>1853.8012512</v>
      </c>
      <c r="M190" s="268">
        <v>98</v>
      </c>
      <c r="N190" s="248">
        <v>1432</v>
      </c>
      <c r="O190" s="248">
        <v>17527.68</v>
      </c>
      <c r="P190" s="248">
        <v>171.771264</v>
      </c>
      <c r="Q190" s="272">
        <v>2593</v>
      </c>
      <c r="R190" s="248">
        <v>1032</v>
      </c>
      <c r="S190" s="248">
        <v>12817.44</v>
      </c>
      <c r="T190" s="248">
        <v>3323.562192</v>
      </c>
      <c r="U190" s="248">
        <v>403.65</v>
      </c>
      <c r="V190" s="248">
        <v>972</v>
      </c>
      <c r="W190" s="248">
        <v>1049.76</v>
      </c>
      <c r="X190" s="248">
        <v>484.38</v>
      </c>
      <c r="Y190" s="248">
        <v>486</v>
      </c>
      <c r="Z190" s="248">
        <v>524.88</v>
      </c>
      <c r="AA190" s="248">
        <v>1802.97</v>
      </c>
      <c r="AB190" s="248">
        <v>32.4</v>
      </c>
      <c r="AC190" s="248">
        <v>34.992</v>
      </c>
      <c r="AD190" s="248">
        <v>889.279829568</v>
      </c>
      <c r="AE190" s="259">
        <v>0.6</v>
      </c>
      <c r="AF190" s="281">
        <v>2630.7679713408</v>
      </c>
      <c r="AG190" s="247">
        <v>905</v>
      </c>
      <c r="AH190" s="248">
        <v>905</v>
      </c>
      <c r="AI190" s="248">
        <v>1885</v>
      </c>
      <c r="AJ190" s="248">
        <v>170.5925</v>
      </c>
      <c r="AK190" s="259">
        <v>0.6</v>
      </c>
      <c r="AL190" s="260">
        <v>102.3555</v>
      </c>
      <c r="AM190" s="291">
        <v>216</v>
      </c>
      <c r="AN190" s="292">
        <v>14.4</v>
      </c>
      <c r="AO190" s="292">
        <v>2481.76</v>
      </c>
      <c r="AP190" s="292">
        <v>42.8848128</v>
      </c>
      <c r="AQ190" s="259">
        <v>0.6</v>
      </c>
      <c r="AR190" s="302">
        <v>25.73088768</v>
      </c>
      <c r="AS190" s="314"/>
      <c r="AT190" s="308"/>
      <c r="AU190" s="308"/>
      <c r="AV190" s="309"/>
      <c r="AW190" s="320"/>
      <c r="AX190" s="321"/>
      <c r="AY190" s="319"/>
      <c r="AZ190" s="319"/>
      <c r="BA190" s="309"/>
      <c r="BB190" s="319"/>
      <c r="BC190" s="310"/>
      <c r="BD190" s="319"/>
      <c r="BE190" s="308"/>
      <c r="BF190" s="309"/>
      <c r="BG190" s="319"/>
    </row>
    <row r="191" s="217" customFormat="true" ht="18" customHeight="true" spans="1:59">
      <c r="A191" s="245" t="s">
        <v>585</v>
      </c>
      <c r="B191" s="246">
        <v>5245.1169481344</v>
      </c>
      <c r="C191" s="247">
        <v>452</v>
      </c>
      <c r="D191" s="248">
        <v>465.56</v>
      </c>
      <c r="E191" s="248">
        <v>690</v>
      </c>
      <c r="F191" s="248">
        <v>385.48368</v>
      </c>
      <c r="G191" s="248">
        <v>8506</v>
      </c>
      <c r="H191" s="248">
        <v>8761.18</v>
      </c>
      <c r="I191" s="248">
        <v>322</v>
      </c>
      <c r="J191" s="248">
        <v>3385.319952</v>
      </c>
      <c r="K191" s="259">
        <v>0.6</v>
      </c>
      <c r="L191" s="260">
        <v>2262.4821792</v>
      </c>
      <c r="M191" s="268">
        <v>87</v>
      </c>
      <c r="N191" s="248">
        <v>1432</v>
      </c>
      <c r="O191" s="248">
        <v>17527.68</v>
      </c>
      <c r="P191" s="248">
        <v>152.490816</v>
      </c>
      <c r="Q191" s="272">
        <v>2876</v>
      </c>
      <c r="R191" s="248">
        <v>1032</v>
      </c>
      <c r="S191" s="248">
        <v>12817.44</v>
      </c>
      <c r="T191" s="248">
        <v>3686.295744</v>
      </c>
      <c r="U191" s="248">
        <v>444.45</v>
      </c>
      <c r="V191" s="248">
        <v>972</v>
      </c>
      <c r="W191" s="248">
        <v>1049.76</v>
      </c>
      <c r="X191" s="248">
        <v>533.34</v>
      </c>
      <c r="Y191" s="248">
        <v>486</v>
      </c>
      <c r="Z191" s="248">
        <v>524.88</v>
      </c>
      <c r="AA191" s="248">
        <v>1985.21</v>
      </c>
      <c r="AB191" s="248">
        <v>32.4</v>
      </c>
      <c r="AC191" s="248">
        <v>34.992</v>
      </c>
      <c r="AD191" s="248">
        <v>979.166159424</v>
      </c>
      <c r="AE191" s="259">
        <v>0.6</v>
      </c>
      <c r="AF191" s="281">
        <v>2890.7716316544</v>
      </c>
      <c r="AG191" s="247">
        <v>432</v>
      </c>
      <c r="AH191" s="248">
        <v>432</v>
      </c>
      <c r="AI191" s="248">
        <v>1885</v>
      </c>
      <c r="AJ191" s="248">
        <v>81.432</v>
      </c>
      <c r="AK191" s="259">
        <v>0.6</v>
      </c>
      <c r="AL191" s="260">
        <v>48.8592</v>
      </c>
      <c r="AM191" s="291">
        <v>361</v>
      </c>
      <c r="AN191" s="292">
        <v>24.0666666666667</v>
      </c>
      <c r="AO191" s="292">
        <v>2481.76</v>
      </c>
      <c r="AP191" s="292">
        <v>71.6732288</v>
      </c>
      <c r="AQ191" s="259">
        <v>0.6</v>
      </c>
      <c r="AR191" s="302">
        <v>43.00393728</v>
      </c>
      <c r="AS191" s="314"/>
      <c r="AT191" s="308"/>
      <c r="AU191" s="308"/>
      <c r="AV191" s="309"/>
      <c r="AW191" s="320"/>
      <c r="AX191" s="321"/>
      <c r="AY191" s="319"/>
      <c r="AZ191" s="319"/>
      <c r="BA191" s="309"/>
      <c r="BB191" s="319"/>
      <c r="BC191" s="310"/>
      <c r="BD191" s="319"/>
      <c r="BE191" s="308"/>
      <c r="BF191" s="309"/>
      <c r="BG191" s="319"/>
    </row>
    <row r="192" s="217" customFormat="true" ht="18" customHeight="true" spans="1:59">
      <c r="A192" s="330" t="s">
        <v>586</v>
      </c>
      <c r="B192" s="331">
        <v>12666.2777162304</v>
      </c>
      <c r="C192" s="332">
        <v>1610</v>
      </c>
      <c r="D192" s="333">
        <v>1658.3</v>
      </c>
      <c r="E192" s="333">
        <v>690</v>
      </c>
      <c r="F192" s="333">
        <v>1373.0724</v>
      </c>
      <c r="G192" s="333">
        <v>31566</v>
      </c>
      <c r="H192" s="333">
        <v>32512.98</v>
      </c>
      <c r="I192" s="333">
        <v>322</v>
      </c>
      <c r="J192" s="333">
        <v>12563.015472</v>
      </c>
      <c r="K192" s="334">
        <v>0.6</v>
      </c>
      <c r="L192" s="335">
        <v>8361.6527232</v>
      </c>
      <c r="M192" s="337">
        <v>43</v>
      </c>
      <c r="N192" s="333">
        <v>1432</v>
      </c>
      <c r="O192" s="333">
        <v>17527.68</v>
      </c>
      <c r="P192" s="333">
        <v>75.369024</v>
      </c>
      <c r="Q192" s="338">
        <v>4315</v>
      </c>
      <c r="R192" s="333">
        <v>1032</v>
      </c>
      <c r="S192" s="333">
        <v>12817.44</v>
      </c>
      <c r="T192" s="333">
        <v>5530.72536</v>
      </c>
      <c r="U192" s="333">
        <v>653.7</v>
      </c>
      <c r="V192" s="333">
        <v>972</v>
      </c>
      <c r="W192" s="333">
        <v>1049.76</v>
      </c>
      <c r="X192" s="333">
        <v>784.44</v>
      </c>
      <c r="Y192" s="333">
        <v>486</v>
      </c>
      <c r="Z192" s="333">
        <v>524.88</v>
      </c>
      <c r="AA192" s="333">
        <v>2919.86</v>
      </c>
      <c r="AB192" s="333">
        <v>32.4</v>
      </c>
      <c r="AC192" s="333">
        <v>34.992</v>
      </c>
      <c r="AD192" s="333">
        <v>1440.164064384</v>
      </c>
      <c r="AE192" s="334">
        <v>0.6</v>
      </c>
      <c r="AF192" s="340">
        <v>4227.7550690304</v>
      </c>
      <c r="AG192" s="332">
        <v>627</v>
      </c>
      <c r="AH192" s="333">
        <v>627</v>
      </c>
      <c r="AI192" s="333">
        <v>1885</v>
      </c>
      <c r="AJ192" s="333">
        <v>118.1895</v>
      </c>
      <c r="AK192" s="334">
        <v>0.6</v>
      </c>
      <c r="AL192" s="335">
        <v>70.9137</v>
      </c>
      <c r="AM192" s="341">
        <v>50</v>
      </c>
      <c r="AN192" s="342">
        <v>3.33333333333333</v>
      </c>
      <c r="AO192" s="342">
        <v>2481.76</v>
      </c>
      <c r="AP192" s="342">
        <v>9.92704</v>
      </c>
      <c r="AQ192" s="334">
        <v>0.6</v>
      </c>
      <c r="AR192" s="343">
        <v>5.956224</v>
      </c>
      <c r="AS192" s="310"/>
      <c r="AT192" s="308"/>
      <c r="AU192" s="308"/>
      <c r="AV192" s="309"/>
      <c r="AW192" s="320"/>
      <c r="AX192" s="321"/>
      <c r="AY192" s="319"/>
      <c r="AZ192" s="319"/>
      <c r="BA192" s="309"/>
      <c r="BB192" s="319"/>
      <c r="BC192" s="310"/>
      <c r="BD192" s="319"/>
      <c r="BE192" s="308"/>
      <c r="BF192" s="309"/>
      <c r="BG192" s="319"/>
    </row>
  </sheetData>
  <mergeCells count="69">
    <mergeCell ref="A2:BG2"/>
    <mergeCell ref="C3:L3"/>
    <mergeCell ref="M3:AF3"/>
    <mergeCell ref="AG3:AL3"/>
    <mergeCell ref="AM3:AR3"/>
    <mergeCell ref="AS3:BG3"/>
    <mergeCell ref="C4:F4"/>
    <mergeCell ref="G4:J4"/>
    <mergeCell ref="K4:L4"/>
    <mergeCell ref="M4:P4"/>
    <mergeCell ref="Q4:T4"/>
    <mergeCell ref="U4:AD4"/>
    <mergeCell ref="AE4:AF4"/>
    <mergeCell ref="AK4:AL4"/>
    <mergeCell ref="AQ4:AR4"/>
    <mergeCell ref="AV4:AW4"/>
    <mergeCell ref="BA4:BB4"/>
    <mergeCell ref="BF4:BG4"/>
    <mergeCell ref="U5:W5"/>
    <mergeCell ref="X5:Z5"/>
    <mergeCell ref="AA5:AC5"/>
    <mergeCell ref="A3:A6"/>
    <mergeCell ref="B3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O5:O6"/>
    <mergeCell ref="P5:P6"/>
    <mergeCell ref="Q5:Q6"/>
    <mergeCell ref="S5:S6"/>
    <mergeCell ref="T5:T6"/>
    <mergeCell ref="AD5:AD6"/>
    <mergeCell ref="AE5:AE6"/>
    <mergeCell ref="AF5:AF6"/>
    <mergeCell ref="AG4:AG6"/>
    <mergeCell ref="AH4:AH6"/>
    <mergeCell ref="AI4:AI6"/>
    <mergeCell ref="AJ4:AJ6"/>
    <mergeCell ref="AK5:AK6"/>
    <mergeCell ref="AL5:AL6"/>
    <mergeCell ref="AM4:AM6"/>
    <mergeCell ref="AN4:AN6"/>
    <mergeCell ref="AO4:AO6"/>
    <mergeCell ref="AP4:AP6"/>
    <mergeCell ref="AQ5:AQ6"/>
    <mergeCell ref="AR5:AR6"/>
    <mergeCell ref="AS4:AS6"/>
    <mergeCell ref="AT4:AT6"/>
    <mergeCell ref="AU4:AU6"/>
    <mergeCell ref="AV5:AV6"/>
    <mergeCell ref="AW5:AW6"/>
    <mergeCell ref="AX4:AX6"/>
    <mergeCell ref="AY4:AY6"/>
    <mergeCell ref="AZ4:AZ6"/>
    <mergeCell ref="BA5:BA6"/>
    <mergeCell ref="BB5:BB6"/>
    <mergeCell ref="BC4:BC6"/>
    <mergeCell ref="BD4:BD6"/>
    <mergeCell ref="BE4:BE6"/>
    <mergeCell ref="BF5:BF6"/>
    <mergeCell ref="BG5:BG6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9"/>
  <sheetViews>
    <sheetView workbookViewId="0">
      <selection activeCell="A1" sqref="$A1:$XFD65536"/>
    </sheetView>
  </sheetViews>
  <sheetFormatPr defaultColWidth="9" defaultRowHeight="15.75" outlineLevelCol="6"/>
  <cols>
    <col min="1" max="1" width="19.375" style="167" customWidth="true"/>
    <col min="2" max="2" width="9.68333333333333" style="167" customWidth="true"/>
    <col min="3" max="3" width="9.79166666666667" style="167" customWidth="true"/>
    <col min="4" max="4" width="8.65" style="164" customWidth="true"/>
    <col min="5" max="16384" width="9" style="164"/>
  </cols>
  <sheetData>
    <row r="1" s="201" customFormat="true" spans="1:7">
      <c r="A1" s="203" t="s">
        <v>587</v>
      </c>
      <c r="B1" s="170" t="s">
        <v>588</v>
      </c>
      <c r="C1" s="170"/>
      <c r="D1" s="201" t="s">
        <v>589</v>
      </c>
      <c r="F1" s="201" t="s">
        <v>590</v>
      </c>
      <c r="G1" s="201" t="s">
        <v>591</v>
      </c>
    </row>
    <row r="2" s="202" customFormat="true" ht="51" customHeight="true" spans="1:7">
      <c r="A2" s="203"/>
      <c r="B2" s="204" t="s">
        <v>592</v>
      </c>
      <c r="C2" s="204" t="s">
        <v>593</v>
      </c>
      <c r="D2" s="202" t="s">
        <v>594</v>
      </c>
      <c r="E2" s="202" t="s">
        <v>595</v>
      </c>
      <c r="F2" s="202" t="s">
        <v>596</v>
      </c>
      <c r="G2" s="202" t="s">
        <v>596</v>
      </c>
    </row>
    <row r="3" spans="1:3">
      <c r="A3" s="205" t="s">
        <v>143</v>
      </c>
      <c r="B3" s="206"/>
      <c r="C3" s="206"/>
    </row>
    <row r="4" s="165" customFormat="true" spans="1:7">
      <c r="A4" s="166" t="s">
        <v>145</v>
      </c>
      <c r="B4" s="167">
        <v>0</v>
      </c>
      <c r="C4" s="167">
        <v>0</v>
      </c>
      <c r="D4" s="165">
        <v>0</v>
      </c>
      <c r="E4" s="165">
        <v>0</v>
      </c>
      <c r="F4" s="165">
        <v>0</v>
      </c>
      <c r="G4" s="210">
        <v>3408.56666666667</v>
      </c>
    </row>
    <row r="5" s="164" customFormat="true" spans="1:7">
      <c r="A5" s="166" t="s">
        <v>148</v>
      </c>
      <c r="B5" s="165">
        <v>486</v>
      </c>
      <c r="C5" s="165">
        <v>12213</v>
      </c>
      <c r="D5" s="165">
        <v>0</v>
      </c>
      <c r="E5" s="165">
        <v>1160</v>
      </c>
      <c r="F5" s="165">
        <v>254</v>
      </c>
      <c r="G5" s="211">
        <v>85.1</v>
      </c>
    </row>
    <row r="6" s="164" customFormat="true" spans="1:7">
      <c r="A6" s="166" t="s">
        <v>151</v>
      </c>
      <c r="B6" s="165">
        <v>675</v>
      </c>
      <c r="C6" s="165">
        <v>7909</v>
      </c>
      <c r="D6" s="165">
        <v>0</v>
      </c>
      <c r="E6" s="165">
        <v>1724</v>
      </c>
      <c r="F6" s="165">
        <v>621</v>
      </c>
      <c r="G6" s="211">
        <v>127.166666666667</v>
      </c>
    </row>
    <row r="7" s="164" customFormat="true" spans="1:7">
      <c r="A7" s="166" t="s">
        <v>153</v>
      </c>
      <c r="B7" s="165">
        <v>4542</v>
      </c>
      <c r="C7" s="167">
        <v>0</v>
      </c>
      <c r="D7" s="165">
        <v>1413</v>
      </c>
      <c r="E7" s="165">
        <v>0</v>
      </c>
      <c r="F7" s="165">
        <v>1284</v>
      </c>
      <c r="G7" s="211">
        <v>66.6</v>
      </c>
    </row>
    <row r="8" s="164" customFormat="true" spans="1:7">
      <c r="A8" s="166" t="s">
        <v>155</v>
      </c>
      <c r="B8" s="165">
        <v>3249</v>
      </c>
      <c r="C8" s="167">
        <v>0</v>
      </c>
      <c r="D8" s="165">
        <v>981</v>
      </c>
      <c r="E8" s="165">
        <v>0</v>
      </c>
      <c r="F8" s="165">
        <v>343</v>
      </c>
      <c r="G8" s="211">
        <v>40.8</v>
      </c>
    </row>
    <row r="9" s="164" customFormat="true" spans="1:7">
      <c r="A9" s="166" t="s">
        <v>156</v>
      </c>
      <c r="B9" s="165">
        <v>4554</v>
      </c>
      <c r="C9" s="167">
        <v>0</v>
      </c>
      <c r="D9" s="165">
        <v>1003</v>
      </c>
      <c r="E9" s="165">
        <v>0</v>
      </c>
      <c r="F9" s="165">
        <v>584</v>
      </c>
      <c r="G9" s="211">
        <v>3.83333333333333</v>
      </c>
    </row>
    <row r="10" s="164" customFormat="true" spans="1:7">
      <c r="A10" s="166" t="s">
        <v>157</v>
      </c>
      <c r="B10" s="165">
        <v>909</v>
      </c>
      <c r="C10" s="167">
        <v>0</v>
      </c>
      <c r="D10" s="165">
        <v>807</v>
      </c>
      <c r="E10" s="165">
        <v>0</v>
      </c>
      <c r="F10" s="165">
        <v>115</v>
      </c>
      <c r="G10" s="211">
        <v>37.4666666666667</v>
      </c>
    </row>
    <row r="11" s="164" customFormat="true" spans="1:7">
      <c r="A11" s="166" t="s">
        <v>158</v>
      </c>
      <c r="B11" s="165">
        <v>1955</v>
      </c>
      <c r="C11" s="165">
        <v>1087</v>
      </c>
      <c r="D11" s="165">
        <v>1194</v>
      </c>
      <c r="E11" s="165">
        <v>160</v>
      </c>
      <c r="F11" s="165">
        <v>320</v>
      </c>
      <c r="G11" s="211">
        <v>36.1333333333333</v>
      </c>
    </row>
    <row r="12" s="164" customFormat="true" spans="1:7">
      <c r="A12" s="166" t="s">
        <v>159</v>
      </c>
      <c r="B12" s="165">
        <v>565</v>
      </c>
      <c r="C12" s="165">
        <v>242</v>
      </c>
      <c r="D12" s="165">
        <v>89</v>
      </c>
      <c r="E12" s="165">
        <v>30</v>
      </c>
      <c r="F12" s="165">
        <v>165</v>
      </c>
      <c r="G12" s="211">
        <v>1.4</v>
      </c>
    </row>
    <row r="13" s="164" customFormat="true" spans="1:7">
      <c r="A13" s="166" t="s">
        <v>160</v>
      </c>
      <c r="B13" s="165">
        <v>295</v>
      </c>
      <c r="C13" s="165">
        <v>1492</v>
      </c>
      <c r="D13" s="165">
        <v>59</v>
      </c>
      <c r="E13" s="165">
        <v>327</v>
      </c>
      <c r="F13" s="165">
        <v>120</v>
      </c>
      <c r="G13" s="211">
        <v>2.46666666666667</v>
      </c>
    </row>
    <row r="14" s="164" customFormat="true" spans="1:7">
      <c r="A14" s="166" t="s">
        <v>161</v>
      </c>
      <c r="B14" s="165">
        <v>481</v>
      </c>
      <c r="C14" s="165">
        <v>3923</v>
      </c>
      <c r="D14" s="165">
        <v>97</v>
      </c>
      <c r="E14" s="165">
        <v>520</v>
      </c>
      <c r="F14" s="165">
        <v>172</v>
      </c>
      <c r="G14" s="211">
        <v>202.833333333333</v>
      </c>
    </row>
    <row r="15" s="164" customFormat="true" spans="1:7">
      <c r="A15" s="167" t="s">
        <v>162</v>
      </c>
      <c r="B15" s="165">
        <v>520</v>
      </c>
      <c r="C15" s="165">
        <v>991</v>
      </c>
      <c r="D15" s="165">
        <v>220</v>
      </c>
      <c r="E15" s="165">
        <v>190</v>
      </c>
      <c r="F15" s="165">
        <v>210</v>
      </c>
      <c r="G15" s="211">
        <v>512.833333333333</v>
      </c>
    </row>
    <row r="16" spans="1:7">
      <c r="A16" s="206" t="s">
        <v>163</v>
      </c>
      <c r="B16" s="206"/>
      <c r="C16" s="206"/>
      <c r="G16" s="211"/>
    </row>
    <row r="17" s="165" customFormat="true" spans="1:7">
      <c r="A17" s="167" t="s">
        <v>164</v>
      </c>
      <c r="B17" s="167">
        <v>0</v>
      </c>
      <c r="C17" s="167">
        <v>0</v>
      </c>
      <c r="D17" s="165">
        <v>0</v>
      </c>
      <c r="E17" s="165">
        <v>0</v>
      </c>
      <c r="F17" s="165">
        <v>0</v>
      </c>
      <c r="G17" s="210">
        <v>112.5</v>
      </c>
    </row>
    <row r="18" s="164" customFormat="true" spans="1:7">
      <c r="A18" s="167" t="s">
        <v>597</v>
      </c>
      <c r="B18" s="165">
        <v>23</v>
      </c>
      <c r="C18" s="167">
        <v>0</v>
      </c>
      <c r="D18" s="165">
        <v>3</v>
      </c>
      <c r="E18" s="165">
        <v>0</v>
      </c>
      <c r="F18" s="165">
        <v>3</v>
      </c>
      <c r="G18" s="211">
        <v>0</v>
      </c>
    </row>
    <row r="19" s="164" customFormat="true" spans="1:7">
      <c r="A19" s="167" t="s">
        <v>598</v>
      </c>
      <c r="B19" s="165">
        <v>217</v>
      </c>
      <c r="C19" s="167">
        <v>0</v>
      </c>
      <c r="D19" s="165">
        <v>27</v>
      </c>
      <c r="E19" s="165">
        <v>0</v>
      </c>
      <c r="F19" s="165">
        <v>40</v>
      </c>
      <c r="G19" s="211">
        <v>0.1</v>
      </c>
    </row>
    <row r="20" s="164" customFormat="true" spans="1:7">
      <c r="A20" s="167" t="s">
        <v>165</v>
      </c>
      <c r="B20" s="165">
        <v>17</v>
      </c>
      <c r="C20" s="167">
        <v>0</v>
      </c>
      <c r="D20" s="165">
        <v>0</v>
      </c>
      <c r="E20" s="165">
        <v>0</v>
      </c>
      <c r="F20" s="165">
        <v>4</v>
      </c>
      <c r="G20" s="211">
        <v>0</v>
      </c>
    </row>
    <row r="21" s="164" customFormat="true" spans="1:7">
      <c r="A21" s="167" t="s">
        <v>166</v>
      </c>
      <c r="B21" s="165">
        <v>1784</v>
      </c>
      <c r="C21" s="167">
        <v>0</v>
      </c>
      <c r="D21" s="165">
        <v>91</v>
      </c>
      <c r="E21" s="165">
        <v>0</v>
      </c>
      <c r="F21" s="165">
        <v>184</v>
      </c>
      <c r="G21" s="211">
        <v>0</v>
      </c>
    </row>
    <row r="22" s="164" customFormat="true" spans="1:7">
      <c r="A22" s="167" t="s">
        <v>167</v>
      </c>
      <c r="B22" s="165">
        <v>571</v>
      </c>
      <c r="C22" s="207">
        <v>113</v>
      </c>
      <c r="D22" s="165">
        <v>41</v>
      </c>
      <c r="E22" s="165">
        <v>23</v>
      </c>
      <c r="F22" s="165">
        <v>64</v>
      </c>
      <c r="G22" s="211">
        <v>0</v>
      </c>
    </row>
    <row r="23" s="164" customFormat="true" spans="1:7">
      <c r="A23" s="167" t="s">
        <v>168</v>
      </c>
      <c r="B23" s="165">
        <v>332</v>
      </c>
      <c r="C23" s="207">
        <v>2570</v>
      </c>
      <c r="D23" s="165">
        <v>15</v>
      </c>
      <c r="E23" s="165">
        <v>709</v>
      </c>
      <c r="F23" s="165">
        <v>214</v>
      </c>
      <c r="G23" s="211">
        <v>17.5666666666667</v>
      </c>
    </row>
    <row r="24" spans="1:7">
      <c r="A24" s="206" t="s">
        <v>169</v>
      </c>
      <c r="G24" s="211"/>
    </row>
    <row r="25" s="165" customFormat="true" spans="1:7">
      <c r="A25" s="167" t="s">
        <v>170</v>
      </c>
      <c r="B25" s="167">
        <v>0</v>
      </c>
      <c r="C25" s="167">
        <v>0</v>
      </c>
      <c r="D25" s="165">
        <v>0</v>
      </c>
      <c r="E25" s="165">
        <v>0</v>
      </c>
      <c r="F25" s="165">
        <v>0</v>
      </c>
      <c r="G25" s="210">
        <v>160.266666666667</v>
      </c>
    </row>
    <row r="26" s="164" customFormat="true" spans="1:7">
      <c r="A26" s="167" t="s">
        <v>171</v>
      </c>
      <c r="B26" s="165">
        <v>1082</v>
      </c>
      <c r="C26" s="207">
        <v>86</v>
      </c>
      <c r="D26" s="165">
        <v>262</v>
      </c>
      <c r="E26" s="165">
        <v>9</v>
      </c>
      <c r="F26" s="165">
        <v>33</v>
      </c>
      <c r="G26" s="211">
        <v>847.133333333333</v>
      </c>
    </row>
    <row r="27" s="164" customFormat="true" spans="1:7">
      <c r="A27" s="167" t="s">
        <v>172</v>
      </c>
      <c r="B27" s="165">
        <v>680</v>
      </c>
      <c r="C27" s="207">
        <v>1594</v>
      </c>
      <c r="D27" s="165">
        <v>291</v>
      </c>
      <c r="E27" s="165">
        <v>353</v>
      </c>
      <c r="F27" s="165">
        <v>36</v>
      </c>
      <c r="G27" s="211">
        <v>1869.96666666667</v>
      </c>
    </row>
    <row r="28" s="164" customFormat="true" spans="1:7">
      <c r="A28" s="167" t="s">
        <v>173</v>
      </c>
      <c r="B28" s="165">
        <v>1793</v>
      </c>
      <c r="C28" s="207">
        <v>1492</v>
      </c>
      <c r="D28" s="165">
        <v>809</v>
      </c>
      <c r="E28" s="165">
        <v>131</v>
      </c>
      <c r="F28" s="165">
        <v>139</v>
      </c>
      <c r="G28" s="211">
        <v>7.8</v>
      </c>
    </row>
    <row r="29" s="164" customFormat="true" spans="1:7">
      <c r="A29" s="167" t="s">
        <v>174</v>
      </c>
      <c r="B29" s="165">
        <v>182</v>
      </c>
      <c r="C29" s="207">
        <v>1247</v>
      </c>
      <c r="D29" s="165">
        <v>57</v>
      </c>
      <c r="E29" s="165">
        <v>672</v>
      </c>
      <c r="F29" s="165">
        <v>5</v>
      </c>
      <c r="G29" s="211">
        <v>10.5666666666667</v>
      </c>
    </row>
    <row r="30" s="164" customFormat="true" spans="1:7">
      <c r="A30" s="167" t="s">
        <v>175</v>
      </c>
      <c r="B30" s="165">
        <v>360</v>
      </c>
      <c r="C30" s="207">
        <v>1103</v>
      </c>
      <c r="D30" s="165">
        <v>105</v>
      </c>
      <c r="E30" s="165">
        <v>500</v>
      </c>
      <c r="F30" s="165">
        <v>21</v>
      </c>
      <c r="G30" s="211">
        <v>289.733333333333</v>
      </c>
    </row>
    <row r="31" s="164" customFormat="true" spans="1:7">
      <c r="A31" s="206" t="s">
        <v>599</v>
      </c>
      <c r="B31" s="208">
        <v>3651</v>
      </c>
      <c r="C31" s="209">
        <v>3719</v>
      </c>
      <c r="D31" s="208">
        <v>560</v>
      </c>
      <c r="E31" s="208">
        <v>236</v>
      </c>
      <c r="F31" s="208">
        <v>287</v>
      </c>
      <c r="G31" s="212">
        <v>738.5</v>
      </c>
    </row>
    <row r="32" s="164" customFormat="true" spans="1:7">
      <c r="A32" s="206" t="s">
        <v>600</v>
      </c>
      <c r="B32" s="208">
        <v>1988</v>
      </c>
      <c r="C32" s="209">
        <v>4151</v>
      </c>
      <c r="D32" s="208">
        <v>564</v>
      </c>
      <c r="E32" s="208">
        <v>496</v>
      </c>
      <c r="F32" s="208">
        <v>981</v>
      </c>
      <c r="G32" s="212">
        <v>224.766666666667</v>
      </c>
    </row>
    <row r="33" spans="1:7">
      <c r="A33" s="206" t="s">
        <v>207</v>
      </c>
      <c r="G33" s="211"/>
    </row>
    <row r="34" s="165" customFormat="true" spans="1:7">
      <c r="A34" s="167" t="s">
        <v>337</v>
      </c>
      <c r="B34" s="167">
        <v>0</v>
      </c>
      <c r="C34" s="167">
        <v>0</v>
      </c>
      <c r="D34" s="165">
        <v>0</v>
      </c>
      <c r="E34" s="165">
        <v>0</v>
      </c>
      <c r="F34" s="165">
        <v>0</v>
      </c>
      <c r="G34" s="210">
        <v>842.966666666667</v>
      </c>
    </row>
    <row r="35" s="164" customFormat="true" spans="1:7">
      <c r="A35" s="167" t="s">
        <v>601</v>
      </c>
      <c r="B35" s="165">
        <v>7640</v>
      </c>
      <c r="C35" s="207">
        <v>1883</v>
      </c>
      <c r="D35" s="165">
        <v>314</v>
      </c>
      <c r="E35" s="165">
        <v>24</v>
      </c>
      <c r="F35" s="165">
        <v>781</v>
      </c>
      <c r="G35" s="211">
        <v>0</v>
      </c>
    </row>
    <row r="36" s="164" customFormat="true" spans="1:7">
      <c r="A36" s="167" t="s">
        <v>602</v>
      </c>
      <c r="B36" s="165">
        <v>1130</v>
      </c>
      <c r="C36" s="207">
        <v>2070</v>
      </c>
      <c r="D36" s="165">
        <v>29</v>
      </c>
      <c r="E36" s="165">
        <v>16</v>
      </c>
      <c r="F36" s="165">
        <v>200</v>
      </c>
      <c r="G36" s="211">
        <v>0</v>
      </c>
    </row>
    <row r="37" s="164" customFormat="true" spans="1:7">
      <c r="A37" s="167" t="s">
        <v>603</v>
      </c>
      <c r="B37" s="165">
        <v>2015</v>
      </c>
      <c r="C37" s="207">
        <v>3021</v>
      </c>
      <c r="D37" s="165">
        <v>34</v>
      </c>
      <c r="E37" s="165">
        <v>234</v>
      </c>
      <c r="F37" s="165">
        <v>27</v>
      </c>
      <c r="G37" s="211">
        <v>0</v>
      </c>
    </row>
    <row r="38" s="164" customFormat="true" spans="1:7">
      <c r="A38" s="167" t="s">
        <v>604</v>
      </c>
      <c r="B38" s="165">
        <v>915</v>
      </c>
      <c r="C38" s="207">
        <v>10316</v>
      </c>
      <c r="D38" s="165">
        <v>22</v>
      </c>
      <c r="E38" s="165">
        <v>299</v>
      </c>
      <c r="F38" s="165">
        <v>172</v>
      </c>
      <c r="G38" s="211">
        <v>44.9666666666667</v>
      </c>
    </row>
    <row r="39" s="164" customFormat="true" spans="1:7">
      <c r="A39" s="167" t="s">
        <v>605</v>
      </c>
      <c r="B39" s="165">
        <v>3098</v>
      </c>
      <c r="C39" s="207">
        <v>27451</v>
      </c>
      <c r="D39" s="165">
        <v>144</v>
      </c>
      <c r="E39" s="165">
        <v>1832</v>
      </c>
      <c r="F39" s="165">
        <v>656</v>
      </c>
      <c r="G39" s="211">
        <v>57.4666666666667</v>
      </c>
    </row>
    <row r="40" s="164" customFormat="true" spans="1:7">
      <c r="A40" s="167" t="s">
        <v>606</v>
      </c>
      <c r="B40" s="165">
        <v>153</v>
      </c>
      <c r="C40" s="207">
        <v>30781</v>
      </c>
      <c r="D40" s="165">
        <v>0</v>
      </c>
      <c r="E40" s="165">
        <v>959</v>
      </c>
      <c r="F40" s="165">
        <v>331</v>
      </c>
      <c r="G40" s="211">
        <v>0.1</v>
      </c>
    </row>
    <row r="41" s="164" customFormat="true" spans="1:7">
      <c r="A41" s="167" t="s">
        <v>216</v>
      </c>
      <c r="B41" s="165">
        <v>288</v>
      </c>
      <c r="C41" s="207">
        <v>1489</v>
      </c>
      <c r="D41" s="165">
        <v>14</v>
      </c>
      <c r="E41" s="165">
        <v>62</v>
      </c>
      <c r="F41" s="165">
        <v>140</v>
      </c>
      <c r="G41" s="211">
        <v>0.2</v>
      </c>
    </row>
    <row r="42" spans="1:7">
      <c r="A42" s="206" t="s">
        <v>218</v>
      </c>
      <c r="G42" s="211"/>
    </row>
    <row r="43" s="165" customFormat="true" spans="1:7">
      <c r="A43" s="167" t="s">
        <v>338</v>
      </c>
      <c r="B43" s="167">
        <v>0</v>
      </c>
      <c r="C43" s="167">
        <v>0</v>
      </c>
      <c r="D43" s="165">
        <v>0</v>
      </c>
      <c r="E43" s="165">
        <v>0</v>
      </c>
      <c r="F43" s="165">
        <v>0</v>
      </c>
      <c r="G43" s="210">
        <v>456.766666666667</v>
      </c>
    </row>
    <row r="44" s="164" customFormat="true" spans="1:7">
      <c r="A44" s="167" t="s">
        <v>607</v>
      </c>
      <c r="B44" s="165">
        <v>775</v>
      </c>
      <c r="C44" s="207">
        <v>5561</v>
      </c>
      <c r="D44" s="165">
        <v>113</v>
      </c>
      <c r="E44" s="165">
        <v>890</v>
      </c>
      <c r="F44" s="165">
        <v>218</v>
      </c>
      <c r="G44" s="211">
        <v>22.7333333333333</v>
      </c>
    </row>
    <row r="45" s="164" customFormat="true" spans="1:7">
      <c r="A45" s="167" t="s">
        <v>608</v>
      </c>
      <c r="B45" s="165">
        <v>256</v>
      </c>
      <c r="C45" s="207">
        <v>3082</v>
      </c>
      <c r="D45" s="165">
        <v>26</v>
      </c>
      <c r="E45" s="165">
        <v>427</v>
      </c>
      <c r="F45" s="165">
        <v>45</v>
      </c>
      <c r="G45" s="211">
        <v>37.2</v>
      </c>
    </row>
    <row r="46" s="164" customFormat="true" spans="1:7">
      <c r="A46" s="167" t="s">
        <v>609</v>
      </c>
      <c r="B46" s="165">
        <v>585</v>
      </c>
      <c r="C46" s="207">
        <v>4388</v>
      </c>
      <c r="D46" s="165">
        <v>46</v>
      </c>
      <c r="E46" s="165">
        <v>961</v>
      </c>
      <c r="F46" s="165">
        <v>326</v>
      </c>
      <c r="G46" s="211">
        <v>11.1</v>
      </c>
    </row>
    <row r="47" s="164" customFormat="true" spans="1:7">
      <c r="A47" s="167" t="s">
        <v>610</v>
      </c>
      <c r="B47" s="165">
        <v>626</v>
      </c>
      <c r="C47" s="207">
        <v>2862</v>
      </c>
      <c r="D47" s="165">
        <v>101</v>
      </c>
      <c r="E47" s="165">
        <v>736</v>
      </c>
      <c r="F47" s="165">
        <v>157</v>
      </c>
      <c r="G47" s="211">
        <v>98.9333333333333</v>
      </c>
    </row>
    <row r="48" s="164" customFormat="true" spans="1:7">
      <c r="A48" s="167" t="s">
        <v>611</v>
      </c>
      <c r="B48" s="165">
        <v>886</v>
      </c>
      <c r="C48" s="207">
        <v>765</v>
      </c>
      <c r="D48" s="165">
        <v>125</v>
      </c>
      <c r="E48" s="165">
        <v>150</v>
      </c>
      <c r="F48" s="165">
        <v>51</v>
      </c>
      <c r="G48" s="211">
        <v>0.0666666666666667</v>
      </c>
    </row>
    <row r="49" s="164" customFormat="true" spans="1:7">
      <c r="A49" s="167" t="s">
        <v>612</v>
      </c>
      <c r="B49" s="165">
        <v>800</v>
      </c>
      <c r="C49" s="207">
        <v>1098</v>
      </c>
      <c r="D49" s="165">
        <v>125</v>
      </c>
      <c r="E49" s="165">
        <v>177</v>
      </c>
      <c r="F49" s="165">
        <v>83</v>
      </c>
      <c r="G49" s="211">
        <v>0</v>
      </c>
    </row>
    <row r="50" s="164" customFormat="true" spans="1:7">
      <c r="A50" s="167" t="s">
        <v>227</v>
      </c>
      <c r="B50" s="165">
        <v>513</v>
      </c>
      <c r="C50" s="207">
        <v>8352</v>
      </c>
      <c r="D50" s="165">
        <v>45</v>
      </c>
      <c r="E50" s="165">
        <v>1674</v>
      </c>
      <c r="F50" s="165">
        <v>203</v>
      </c>
      <c r="G50" s="211">
        <v>11.2333333333333</v>
      </c>
    </row>
    <row r="51" s="164" customFormat="true" spans="1:7">
      <c r="A51" s="167" t="s">
        <v>228</v>
      </c>
      <c r="B51" s="165">
        <v>688</v>
      </c>
      <c r="C51" s="207">
        <v>9696</v>
      </c>
      <c r="D51" s="165">
        <v>103</v>
      </c>
      <c r="E51" s="165">
        <v>1055</v>
      </c>
      <c r="F51" s="165">
        <v>438</v>
      </c>
      <c r="G51" s="211">
        <v>58.2</v>
      </c>
    </row>
    <row r="52" s="164" customFormat="true" spans="1:7">
      <c r="A52" s="167" t="s">
        <v>229</v>
      </c>
      <c r="B52" s="165">
        <v>457</v>
      </c>
      <c r="C52" s="207">
        <v>3645</v>
      </c>
      <c r="D52" s="165">
        <v>80</v>
      </c>
      <c r="E52" s="165">
        <v>578</v>
      </c>
      <c r="F52" s="165">
        <v>242</v>
      </c>
      <c r="G52" s="211">
        <v>24.4666666666667</v>
      </c>
    </row>
    <row r="53" s="164" customFormat="true" spans="1:7">
      <c r="A53" s="167" t="s">
        <v>25</v>
      </c>
      <c r="B53" s="165">
        <v>241</v>
      </c>
      <c r="C53" s="207">
        <v>4093</v>
      </c>
      <c r="D53" s="165">
        <v>34</v>
      </c>
      <c r="E53" s="165">
        <v>583</v>
      </c>
      <c r="F53" s="165">
        <v>33</v>
      </c>
      <c r="G53" s="211">
        <v>120.6</v>
      </c>
    </row>
    <row r="54" spans="1:7">
      <c r="A54" s="206" t="s">
        <v>231</v>
      </c>
      <c r="D54" s="165"/>
      <c r="E54" s="165"/>
      <c r="G54" s="211"/>
    </row>
    <row r="55" s="165" customFormat="true" spans="1:7">
      <c r="A55" s="167" t="s">
        <v>339</v>
      </c>
      <c r="B55" s="167">
        <v>0</v>
      </c>
      <c r="C55" s="167">
        <v>0</v>
      </c>
      <c r="D55" s="165">
        <v>0</v>
      </c>
      <c r="E55" s="165">
        <v>0</v>
      </c>
      <c r="F55" s="165">
        <v>0</v>
      </c>
      <c r="G55" s="210">
        <v>794.666666666667</v>
      </c>
    </row>
    <row r="56" s="164" customFormat="true" spans="1:7">
      <c r="A56" s="167" t="s">
        <v>613</v>
      </c>
      <c r="B56" s="165">
        <v>100</v>
      </c>
      <c r="C56" s="207">
        <v>1043</v>
      </c>
      <c r="D56" s="165">
        <v>11</v>
      </c>
      <c r="E56" s="165">
        <v>268</v>
      </c>
      <c r="F56" s="165">
        <v>77</v>
      </c>
      <c r="G56" s="211">
        <v>0</v>
      </c>
    </row>
    <row r="57" s="164" customFormat="true" spans="1:7">
      <c r="A57" s="167" t="s">
        <v>614</v>
      </c>
      <c r="B57" s="165">
        <v>1710</v>
      </c>
      <c r="C57" s="207">
        <v>1368</v>
      </c>
      <c r="D57" s="165">
        <v>115</v>
      </c>
      <c r="E57" s="165">
        <v>313</v>
      </c>
      <c r="F57" s="165">
        <v>104</v>
      </c>
      <c r="G57" s="211">
        <v>2.63333333333333</v>
      </c>
    </row>
    <row r="58" s="164" customFormat="true" spans="1:7">
      <c r="A58" s="167" t="s">
        <v>26</v>
      </c>
      <c r="B58" s="165">
        <v>764</v>
      </c>
      <c r="C58" s="207">
        <v>16903</v>
      </c>
      <c r="D58" s="165">
        <v>101</v>
      </c>
      <c r="E58" s="165">
        <v>2377</v>
      </c>
      <c r="F58" s="165">
        <v>2256</v>
      </c>
      <c r="G58" s="211">
        <v>436.033333333333</v>
      </c>
    </row>
    <row r="59" s="164" customFormat="true" spans="1:7">
      <c r="A59" s="167" t="s">
        <v>615</v>
      </c>
      <c r="B59" s="165">
        <v>631</v>
      </c>
      <c r="C59" s="207">
        <v>10943</v>
      </c>
      <c r="D59" s="165">
        <v>11</v>
      </c>
      <c r="E59" s="165">
        <v>1710</v>
      </c>
      <c r="F59" s="165">
        <v>1105</v>
      </c>
      <c r="G59" s="211">
        <v>18.5666666666667</v>
      </c>
    </row>
    <row r="60" s="164" customFormat="true" spans="1:7">
      <c r="A60" s="167" t="s">
        <v>28</v>
      </c>
      <c r="B60" s="165">
        <v>530</v>
      </c>
      <c r="C60" s="207">
        <v>8981</v>
      </c>
      <c r="D60" s="165">
        <v>52</v>
      </c>
      <c r="E60" s="165">
        <v>1997</v>
      </c>
      <c r="F60" s="165">
        <v>984</v>
      </c>
      <c r="G60" s="211">
        <v>108.2</v>
      </c>
    </row>
    <row r="61" s="164" customFormat="true" spans="1:7">
      <c r="A61" s="167" t="s">
        <v>238</v>
      </c>
      <c r="B61" s="165">
        <v>1057</v>
      </c>
      <c r="C61" s="207">
        <v>16642</v>
      </c>
      <c r="D61" s="165">
        <v>82</v>
      </c>
      <c r="E61" s="165">
        <v>3911</v>
      </c>
      <c r="F61" s="165">
        <v>707</v>
      </c>
      <c r="G61" s="211">
        <v>55.0333333333333</v>
      </c>
    </row>
    <row r="62" s="164" customFormat="true" spans="1:7">
      <c r="A62" s="167" t="s">
        <v>27</v>
      </c>
      <c r="B62" s="165">
        <v>792</v>
      </c>
      <c r="C62" s="207">
        <v>12058</v>
      </c>
      <c r="D62" s="165">
        <v>55</v>
      </c>
      <c r="E62" s="165">
        <v>2210</v>
      </c>
      <c r="F62" s="165">
        <v>263</v>
      </c>
      <c r="G62" s="211">
        <v>17.3333333333333</v>
      </c>
    </row>
    <row r="63" spans="1:7">
      <c r="A63" s="206" t="s">
        <v>241</v>
      </c>
      <c r="G63" s="211"/>
    </row>
    <row r="64" s="165" customFormat="true" spans="1:7">
      <c r="A64" s="167" t="s">
        <v>340</v>
      </c>
      <c r="B64" s="167">
        <v>0</v>
      </c>
      <c r="C64" s="167">
        <v>0</v>
      </c>
      <c r="D64" s="165">
        <v>0</v>
      </c>
      <c r="E64" s="165">
        <v>0</v>
      </c>
      <c r="F64" s="165">
        <v>0</v>
      </c>
      <c r="G64" s="210">
        <v>52.7</v>
      </c>
    </row>
    <row r="65" s="164" customFormat="true" spans="1:7">
      <c r="A65" s="167" t="s">
        <v>616</v>
      </c>
      <c r="B65" s="165">
        <v>858</v>
      </c>
      <c r="C65" s="207">
        <v>1787</v>
      </c>
      <c r="D65" s="165">
        <v>240</v>
      </c>
      <c r="E65" s="165">
        <v>497</v>
      </c>
      <c r="F65" s="165">
        <v>704</v>
      </c>
      <c r="G65" s="211">
        <v>0</v>
      </c>
    </row>
    <row r="66" s="164" customFormat="true" spans="1:7">
      <c r="A66" s="167" t="s">
        <v>617</v>
      </c>
      <c r="B66" s="165">
        <v>359</v>
      </c>
      <c r="C66" s="207">
        <v>9762</v>
      </c>
      <c r="D66" s="165">
        <v>61</v>
      </c>
      <c r="E66" s="165">
        <v>2327</v>
      </c>
      <c r="F66" s="165">
        <v>599</v>
      </c>
      <c r="G66" s="211">
        <v>89</v>
      </c>
    </row>
    <row r="67" s="164" customFormat="true" spans="1:7">
      <c r="A67" s="167" t="s">
        <v>29</v>
      </c>
      <c r="B67" s="165">
        <v>351</v>
      </c>
      <c r="C67" s="207">
        <v>5164</v>
      </c>
      <c r="D67" s="165">
        <v>30</v>
      </c>
      <c r="E67" s="165">
        <v>695</v>
      </c>
      <c r="F67" s="165">
        <v>365</v>
      </c>
      <c r="G67" s="211">
        <v>54.8666666666667</v>
      </c>
    </row>
    <row r="68" s="164" customFormat="true" spans="1:7">
      <c r="A68" s="167" t="s">
        <v>618</v>
      </c>
      <c r="B68" s="165">
        <v>202</v>
      </c>
      <c r="C68" s="207">
        <v>3280</v>
      </c>
      <c r="D68" s="165">
        <v>45</v>
      </c>
      <c r="E68" s="165">
        <v>970</v>
      </c>
      <c r="F68" s="165">
        <v>242</v>
      </c>
      <c r="G68" s="211">
        <v>0.633333333333333</v>
      </c>
    </row>
    <row r="69" s="164" customFormat="true" spans="1:7">
      <c r="A69" s="167" t="s">
        <v>247</v>
      </c>
      <c r="B69" s="165">
        <v>1560</v>
      </c>
      <c r="C69" s="207">
        <v>25361</v>
      </c>
      <c r="D69" s="165">
        <v>165</v>
      </c>
      <c r="E69" s="165">
        <v>3534</v>
      </c>
      <c r="F69" s="165">
        <v>386</v>
      </c>
      <c r="G69" s="211">
        <v>26.3</v>
      </c>
    </row>
    <row r="70" s="164" customFormat="true" spans="1:7">
      <c r="A70" s="167" t="s">
        <v>249</v>
      </c>
      <c r="B70" s="165">
        <v>700</v>
      </c>
      <c r="C70" s="207">
        <v>12079</v>
      </c>
      <c r="D70" s="165">
        <v>87</v>
      </c>
      <c r="E70" s="165">
        <v>2821</v>
      </c>
      <c r="F70" s="165">
        <v>2899</v>
      </c>
      <c r="G70" s="211">
        <v>20.1666666666667</v>
      </c>
    </row>
    <row r="71" s="164" customFormat="true" spans="1:7">
      <c r="A71" s="167" t="s">
        <v>251</v>
      </c>
      <c r="B71" s="165">
        <v>344</v>
      </c>
      <c r="C71" s="207">
        <v>26844</v>
      </c>
      <c r="D71" s="165">
        <v>37</v>
      </c>
      <c r="E71" s="165">
        <v>3350</v>
      </c>
      <c r="F71" s="165">
        <v>1713</v>
      </c>
      <c r="G71" s="211">
        <v>14.5</v>
      </c>
    </row>
    <row r="72" s="164" customFormat="true" spans="1:7">
      <c r="A72" s="167" t="s">
        <v>253</v>
      </c>
      <c r="B72" s="165">
        <v>760</v>
      </c>
      <c r="C72" s="207">
        <v>9258</v>
      </c>
      <c r="D72" s="165">
        <v>104</v>
      </c>
      <c r="E72" s="165">
        <v>2307</v>
      </c>
      <c r="F72" s="165">
        <v>2244</v>
      </c>
      <c r="G72" s="211">
        <v>19.8</v>
      </c>
    </row>
    <row r="73" spans="1:7">
      <c r="A73" s="206" t="s">
        <v>186</v>
      </c>
      <c r="G73" s="211"/>
    </row>
    <row r="74" s="165" customFormat="true" spans="1:7">
      <c r="A74" s="167" t="s">
        <v>341</v>
      </c>
      <c r="B74" s="167">
        <v>0</v>
      </c>
      <c r="C74" s="167">
        <v>0</v>
      </c>
      <c r="D74" s="165">
        <v>0</v>
      </c>
      <c r="E74" s="165">
        <v>0</v>
      </c>
      <c r="F74" s="165">
        <v>0</v>
      </c>
      <c r="G74" s="210">
        <v>783.233333333333</v>
      </c>
    </row>
    <row r="75" s="164" customFormat="true" spans="1:7">
      <c r="A75" s="167" t="s">
        <v>619</v>
      </c>
      <c r="B75" s="165">
        <v>262</v>
      </c>
      <c r="C75" s="207">
        <v>133</v>
      </c>
      <c r="D75" s="165">
        <v>19</v>
      </c>
      <c r="E75" s="165">
        <v>8</v>
      </c>
      <c r="F75" s="165">
        <v>109</v>
      </c>
      <c r="G75" s="211">
        <v>145</v>
      </c>
    </row>
    <row r="76" s="164" customFormat="true" spans="1:7">
      <c r="A76" s="167" t="s">
        <v>620</v>
      </c>
      <c r="B76" s="165">
        <v>75</v>
      </c>
      <c r="C76" s="207">
        <v>388</v>
      </c>
      <c r="D76" s="165">
        <v>14</v>
      </c>
      <c r="E76" s="165">
        <v>88</v>
      </c>
      <c r="F76" s="165">
        <v>23</v>
      </c>
      <c r="G76" s="211">
        <v>0</v>
      </c>
    </row>
    <row r="77" s="164" customFormat="true" spans="1:7">
      <c r="A77" s="167" t="s">
        <v>188</v>
      </c>
      <c r="B77" s="165">
        <v>1577</v>
      </c>
      <c r="C77" s="207">
        <v>4816</v>
      </c>
      <c r="D77" s="165">
        <v>398</v>
      </c>
      <c r="E77" s="165">
        <v>897</v>
      </c>
      <c r="F77" s="165">
        <v>308</v>
      </c>
      <c r="G77" s="211">
        <v>0</v>
      </c>
    </row>
    <row r="78" s="164" customFormat="true" spans="1:7">
      <c r="A78" s="167" t="s">
        <v>189</v>
      </c>
      <c r="B78" s="165">
        <v>565</v>
      </c>
      <c r="C78" s="207">
        <v>2584</v>
      </c>
      <c r="D78" s="165">
        <v>62</v>
      </c>
      <c r="E78" s="165">
        <v>587</v>
      </c>
      <c r="F78" s="165">
        <v>79</v>
      </c>
      <c r="G78" s="211">
        <v>177.766666666667</v>
      </c>
    </row>
    <row r="79" s="164" customFormat="true" spans="1:7">
      <c r="A79" s="167" t="s">
        <v>621</v>
      </c>
      <c r="B79" s="165">
        <v>2336</v>
      </c>
      <c r="C79" s="207">
        <v>19322</v>
      </c>
      <c r="D79" s="165">
        <v>163</v>
      </c>
      <c r="E79" s="165">
        <v>2267</v>
      </c>
      <c r="F79" s="165">
        <v>731</v>
      </c>
      <c r="G79" s="211">
        <v>96.1333333333333</v>
      </c>
    </row>
    <row r="80" s="164" customFormat="true" spans="1:7">
      <c r="A80" s="167" t="s">
        <v>622</v>
      </c>
      <c r="B80" s="165">
        <v>564</v>
      </c>
      <c r="C80" s="207">
        <v>7590</v>
      </c>
      <c r="D80" s="165">
        <v>90</v>
      </c>
      <c r="E80" s="165">
        <v>1308</v>
      </c>
      <c r="F80" s="165">
        <v>172</v>
      </c>
      <c r="G80" s="211">
        <v>42.3666666666667</v>
      </c>
    </row>
    <row r="81" s="164" customFormat="true" spans="1:7">
      <c r="A81" s="167" t="s">
        <v>192</v>
      </c>
      <c r="B81" s="165">
        <v>683</v>
      </c>
      <c r="C81" s="207">
        <v>9461</v>
      </c>
      <c r="D81" s="165">
        <v>152</v>
      </c>
      <c r="E81" s="165">
        <v>2083</v>
      </c>
      <c r="F81" s="165">
        <v>597</v>
      </c>
      <c r="G81" s="211">
        <v>221</v>
      </c>
    </row>
    <row r="82" spans="1:7">
      <c r="A82" s="206" t="s">
        <v>255</v>
      </c>
      <c r="G82" s="211"/>
    </row>
    <row r="83" s="165" customFormat="true" spans="1:7">
      <c r="A83" s="167" t="s">
        <v>342</v>
      </c>
      <c r="B83" s="167">
        <v>0</v>
      </c>
      <c r="C83" s="167">
        <v>0</v>
      </c>
      <c r="D83" s="165">
        <v>0</v>
      </c>
      <c r="E83" s="165">
        <v>0</v>
      </c>
      <c r="F83" s="165">
        <v>0</v>
      </c>
      <c r="G83" s="210">
        <v>45.3666666666667</v>
      </c>
    </row>
    <row r="84" s="164" customFormat="true" spans="1:7">
      <c r="A84" s="167" t="s">
        <v>623</v>
      </c>
      <c r="B84" s="165">
        <v>251</v>
      </c>
      <c r="C84" s="207">
        <v>3053</v>
      </c>
      <c r="D84" s="165">
        <v>5</v>
      </c>
      <c r="E84" s="165">
        <v>199</v>
      </c>
      <c r="F84" s="165">
        <v>83</v>
      </c>
      <c r="G84" s="211">
        <v>18</v>
      </c>
    </row>
    <row r="85" s="164" customFormat="true" spans="1:7">
      <c r="A85" s="167" t="s">
        <v>624</v>
      </c>
      <c r="B85" s="165">
        <v>116</v>
      </c>
      <c r="C85" s="207">
        <v>408</v>
      </c>
      <c r="D85" s="165">
        <v>8</v>
      </c>
      <c r="E85" s="165">
        <v>19</v>
      </c>
      <c r="F85" s="165">
        <v>43</v>
      </c>
      <c r="G85" s="211">
        <v>0</v>
      </c>
    </row>
    <row r="86" s="164" customFormat="true" spans="1:7">
      <c r="A86" s="167" t="s">
        <v>625</v>
      </c>
      <c r="B86" s="165">
        <v>1558</v>
      </c>
      <c r="C86" s="207">
        <v>3616</v>
      </c>
      <c r="D86" s="165">
        <v>234</v>
      </c>
      <c r="E86" s="165">
        <v>682</v>
      </c>
      <c r="F86" s="165">
        <v>167</v>
      </c>
      <c r="G86" s="211">
        <v>0</v>
      </c>
    </row>
    <row r="87" s="164" customFormat="true" spans="1:7">
      <c r="A87" s="167" t="s">
        <v>258</v>
      </c>
      <c r="B87" s="165">
        <v>4835</v>
      </c>
      <c r="C87" s="207">
        <v>22249</v>
      </c>
      <c r="D87" s="165">
        <v>183</v>
      </c>
      <c r="E87" s="165">
        <v>2258</v>
      </c>
      <c r="F87" s="165">
        <v>1447</v>
      </c>
      <c r="G87" s="211">
        <v>44.8</v>
      </c>
    </row>
    <row r="88" s="164" customFormat="true" spans="1:7">
      <c r="A88" s="167" t="s">
        <v>260</v>
      </c>
      <c r="B88" s="165">
        <v>311</v>
      </c>
      <c r="C88" s="207">
        <v>8361</v>
      </c>
      <c r="D88" s="165">
        <v>0</v>
      </c>
      <c r="E88" s="165">
        <v>1309</v>
      </c>
      <c r="F88" s="165">
        <v>1065</v>
      </c>
      <c r="G88" s="211">
        <v>10.5333333333333</v>
      </c>
    </row>
    <row r="89" s="164" customFormat="true" spans="1:7">
      <c r="A89" s="167" t="s">
        <v>262</v>
      </c>
      <c r="B89" s="165">
        <v>7656</v>
      </c>
      <c r="C89" s="207">
        <v>36679</v>
      </c>
      <c r="D89" s="165">
        <v>802</v>
      </c>
      <c r="E89" s="165">
        <v>4742</v>
      </c>
      <c r="F89" s="165">
        <v>1744</v>
      </c>
      <c r="G89" s="211">
        <v>619.866666666667</v>
      </c>
    </row>
    <row r="90" spans="1:7">
      <c r="A90" s="206" t="s">
        <v>177</v>
      </c>
      <c r="G90" s="211"/>
    </row>
    <row r="91" s="165" customFormat="true" spans="1:7">
      <c r="A91" s="167" t="s">
        <v>343</v>
      </c>
      <c r="B91" s="167">
        <v>0</v>
      </c>
      <c r="C91" s="167">
        <v>0</v>
      </c>
      <c r="D91" s="165">
        <v>0</v>
      </c>
      <c r="E91" s="165">
        <v>0</v>
      </c>
      <c r="F91" s="165">
        <v>0</v>
      </c>
      <c r="G91" s="210">
        <v>30.9333333333333</v>
      </c>
    </row>
    <row r="92" s="164" customFormat="true" spans="1:7">
      <c r="A92" s="167" t="s">
        <v>179</v>
      </c>
      <c r="B92" s="165">
        <v>508</v>
      </c>
      <c r="C92" s="207">
        <v>276</v>
      </c>
      <c r="D92" s="165">
        <v>213</v>
      </c>
      <c r="E92" s="165">
        <v>57</v>
      </c>
      <c r="F92" s="165">
        <v>35</v>
      </c>
      <c r="G92" s="211">
        <v>196.4</v>
      </c>
    </row>
    <row r="93" s="164" customFormat="true" spans="1:7">
      <c r="A93" s="167" t="s">
        <v>180</v>
      </c>
      <c r="B93" s="165">
        <v>153</v>
      </c>
      <c r="C93" s="207">
        <v>344</v>
      </c>
      <c r="D93" s="165">
        <v>49</v>
      </c>
      <c r="E93" s="165">
        <v>56</v>
      </c>
      <c r="F93" s="165">
        <v>18</v>
      </c>
      <c r="G93" s="211">
        <v>49.2333333333333</v>
      </c>
    </row>
    <row r="94" s="164" customFormat="true" spans="1:7">
      <c r="A94" s="167" t="s">
        <v>181</v>
      </c>
      <c r="B94" s="165">
        <v>855</v>
      </c>
      <c r="C94" s="207">
        <v>4929</v>
      </c>
      <c r="D94" s="165">
        <v>162</v>
      </c>
      <c r="E94" s="165">
        <v>568</v>
      </c>
      <c r="F94" s="165">
        <v>191</v>
      </c>
      <c r="G94" s="211">
        <v>118.766666666667</v>
      </c>
    </row>
    <row r="95" s="164" customFormat="true" spans="1:7">
      <c r="A95" s="167" t="s">
        <v>182</v>
      </c>
      <c r="B95" s="165">
        <v>233</v>
      </c>
      <c r="C95" s="207">
        <v>2504</v>
      </c>
      <c r="D95" s="165">
        <v>67</v>
      </c>
      <c r="E95" s="165">
        <v>839</v>
      </c>
      <c r="F95" s="165">
        <v>28</v>
      </c>
      <c r="G95" s="211">
        <v>50.7</v>
      </c>
    </row>
    <row r="96" s="164" customFormat="true" spans="1:7">
      <c r="A96" s="167" t="s">
        <v>30</v>
      </c>
      <c r="B96" s="165">
        <v>748</v>
      </c>
      <c r="C96" s="207">
        <v>8310</v>
      </c>
      <c r="D96" s="165">
        <v>172</v>
      </c>
      <c r="E96" s="165">
        <v>4235</v>
      </c>
      <c r="F96" s="165">
        <v>895</v>
      </c>
      <c r="G96" s="211">
        <v>113.566666666667</v>
      </c>
    </row>
    <row r="97" s="164" customFormat="true" spans="1:7">
      <c r="A97" s="167" t="s">
        <v>626</v>
      </c>
      <c r="B97" s="165">
        <v>459</v>
      </c>
      <c r="C97" s="207">
        <v>4085</v>
      </c>
      <c r="D97" s="165">
        <v>130</v>
      </c>
      <c r="E97" s="165">
        <v>1595</v>
      </c>
      <c r="F97" s="165">
        <v>140</v>
      </c>
      <c r="G97" s="211">
        <v>97.5</v>
      </c>
    </row>
    <row r="98" s="164" customFormat="true" spans="1:7">
      <c r="A98" s="167" t="s">
        <v>627</v>
      </c>
      <c r="B98" s="165">
        <v>1206</v>
      </c>
      <c r="C98" s="207">
        <v>5799</v>
      </c>
      <c r="D98" s="165">
        <v>108</v>
      </c>
      <c r="E98" s="165">
        <v>1304</v>
      </c>
      <c r="F98" s="165">
        <v>55</v>
      </c>
      <c r="G98" s="211">
        <v>22.1666666666667</v>
      </c>
    </row>
    <row r="99" spans="1:7">
      <c r="A99" s="206" t="s">
        <v>264</v>
      </c>
      <c r="G99" s="211"/>
    </row>
    <row r="100" s="165" customFormat="true" spans="1:7">
      <c r="A100" s="167" t="s">
        <v>344</v>
      </c>
      <c r="B100" s="167">
        <v>0</v>
      </c>
      <c r="C100" s="167">
        <v>0</v>
      </c>
      <c r="D100" s="165">
        <v>0</v>
      </c>
      <c r="E100" s="165">
        <v>0</v>
      </c>
      <c r="F100" s="165">
        <v>0</v>
      </c>
      <c r="G100" s="210">
        <v>38.6333333333333</v>
      </c>
    </row>
    <row r="101" s="164" customFormat="true" spans="1:7">
      <c r="A101" s="167" t="s">
        <v>628</v>
      </c>
      <c r="B101" s="165">
        <v>427</v>
      </c>
      <c r="C101" s="207">
        <v>1290</v>
      </c>
      <c r="D101" s="165">
        <v>60</v>
      </c>
      <c r="E101" s="165">
        <v>289</v>
      </c>
      <c r="F101" s="165">
        <v>83</v>
      </c>
      <c r="G101" s="211">
        <v>0</v>
      </c>
    </row>
    <row r="102" s="164" customFormat="true" spans="1:7">
      <c r="A102" s="167" t="s">
        <v>629</v>
      </c>
      <c r="B102" s="165">
        <v>96</v>
      </c>
      <c r="C102" s="207">
        <v>1767</v>
      </c>
      <c r="D102" s="165">
        <v>21</v>
      </c>
      <c r="E102" s="165">
        <v>509</v>
      </c>
      <c r="F102" s="165">
        <v>45</v>
      </c>
      <c r="G102" s="211">
        <v>0.0333333333333333</v>
      </c>
    </row>
    <row r="103" s="164" customFormat="true" spans="1:7">
      <c r="A103" s="167" t="s">
        <v>630</v>
      </c>
      <c r="B103" s="165">
        <v>1429</v>
      </c>
      <c r="C103" s="207">
        <v>11474</v>
      </c>
      <c r="D103" s="165">
        <v>230</v>
      </c>
      <c r="E103" s="165">
        <v>3237</v>
      </c>
      <c r="F103" s="165">
        <v>1160</v>
      </c>
      <c r="G103" s="211">
        <v>233.433333333333</v>
      </c>
    </row>
    <row r="104" s="164" customFormat="true" spans="1:7">
      <c r="A104" s="167" t="s">
        <v>31</v>
      </c>
      <c r="B104" s="165">
        <v>803</v>
      </c>
      <c r="C104" s="207">
        <v>8475</v>
      </c>
      <c r="D104" s="165">
        <v>246</v>
      </c>
      <c r="E104" s="165">
        <v>3708</v>
      </c>
      <c r="F104" s="165">
        <v>432</v>
      </c>
      <c r="G104" s="211">
        <v>9.56666666666667</v>
      </c>
    </row>
    <row r="105" s="164" customFormat="true" spans="1:7">
      <c r="A105" s="167" t="s">
        <v>631</v>
      </c>
      <c r="B105" s="165">
        <v>4506</v>
      </c>
      <c r="C105" s="207">
        <v>6159</v>
      </c>
      <c r="D105" s="165">
        <v>342</v>
      </c>
      <c r="E105" s="165">
        <v>849</v>
      </c>
      <c r="F105" s="165">
        <v>956</v>
      </c>
      <c r="G105" s="211">
        <v>0.7</v>
      </c>
    </row>
    <row r="106" s="164" customFormat="true" spans="1:7">
      <c r="A106" s="167" t="s">
        <v>269</v>
      </c>
      <c r="B106" s="165">
        <v>2054</v>
      </c>
      <c r="C106" s="207">
        <v>26535</v>
      </c>
      <c r="D106" s="165">
        <v>309</v>
      </c>
      <c r="E106" s="165">
        <v>4727</v>
      </c>
      <c r="F106" s="165">
        <v>2351</v>
      </c>
      <c r="G106" s="211">
        <v>268.866666666667</v>
      </c>
    </row>
    <row r="107" spans="1:7">
      <c r="A107" s="206" t="s">
        <v>271</v>
      </c>
      <c r="G107" s="211"/>
    </row>
    <row r="108" s="165" customFormat="true" spans="1:7">
      <c r="A108" s="167" t="s">
        <v>18</v>
      </c>
      <c r="B108" s="167">
        <v>0</v>
      </c>
      <c r="C108" s="167">
        <v>0</v>
      </c>
      <c r="D108" s="165">
        <v>0</v>
      </c>
      <c r="E108" s="165">
        <v>0</v>
      </c>
      <c r="F108" s="165">
        <v>0</v>
      </c>
      <c r="G108" s="210">
        <v>333.933333333333</v>
      </c>
    </row>
    <row r="109" s="164" customFormat="true" spans="1:7">
      <c r="A109" s="167" t="s">
        <v>632</v>
      </c>
      <c r="B109" s="165">
        <v>443</v>
      </c>
      <c r="C109" s="207">
        <v>5664</v>
      </c>
      <c r="D109" s="165">
        <v>15</v>
      </c>
      <c r="E109" s="165">
        <v>889</v>
      </c>
      <c r="F109" s="165">
        <v>12</v>
      </c>
      <c r="G109" s="211">
        <v>0.0333333333333333</v>
      </c>
    </row>
    <row r="110" s="164" customFormat="true" spans="1:7">
      <c r="A110" s="167" t="s">
        <v>633</v>
      </c>
      <c r="B110" s="165">
        <v>790</v>
      </c>
      <c r="C110" s="207">
        <v>18723</v>
      </c>
      <c r="D110" s="165">
        <v>43</v>
      </c>
      <c r="E110" s="165">
        <v>4279</v>
      </c>
      <c r="F110" s="165">
        <v>650</v>
      </c>
      <c r="G110" s="211">
        <v>91.9666666666667</v>
      </c>
    </row>
    <row r="111" s="164" customFormat="true" spans="1:7">
      <c r="A111" s="167" t="s">
        <v>634</v>
      </c>
      <c r="B111" s="165">
        <v>1735</v>
      </c>
      <c r="C111" s="207">
        <v>18870</v>
      </c>
      <c r="D111" s="165">
        <v>136</v>
      </c>
      <c r="E111" s="165">
        <v>2296</v>
      </c>
      <c r="F111" s="165">
        <v>632</v>
      </c>
      <c r="G111" s="211">
        <v>25.3</v>
      </c>
    </row>
    <row r="112" s="164" customFormat="true" spans="1:7">
      <c r="A112" s="167" t="s">
        <v>635</v>
      </c>
      <c r="B112" s="165">
        <v>960</v>
      </c>
      <c r="C112" s="207">
        <v>256</v>
      </c>
      <c r="D112" s="165">
        <v>212</v>
      </c>
      <c r="E112" s="165">
        <v>32</v>
      </c>
      <c r="F112" s="165">
        <v>132</v>
      </c>
      <c r="G112" s="211">
        <v>0.633333333333333</v>
      </c>
    </row>
    <row r="113" s="164" customFormat="true" spans="1:7">
      <c r="A113" s="167" t="s">
        <v>636</v>
      </c>
      <c r="B113" s="165">
        <v>1340</v>
      </c>
      <c r="C113" s="207">
        <v>945</v>
      </c>
      <c r="D113" s="165">
        <v>39</v>
      </c>
      <c r="E113" s="165">
        <v>46</v>
      </c>
      <c r="F113" s="165">
        <v>31</v>
      </c>
      <c r="G113" s="211">
        <v>0.7</v>
      </c>
    </row>
    <row r="114" s="164" customFormat="true" spans="1:7">
      <c r="A114" s="167" t="s">
        <v>637</v>
      </c>
      <c r="B114" s="165">
        <v>273</v>
      </c>
      <c r="C114" s="207">
        <v>7253</v>
      </c>
      <c r="D114" s="165">
        <v>32</v>
      </c>
      <c r="E114" s="165">
        <v>858</v>
      </c>
      <c r="F114" s="165">
        <v>520</v>
      </c>
      <c r="G114" s="211">
        <v>0.9</v>
      </c>
    </row>
    <row r="115" s="164" customFormat="true" spans="1:7">
      <c r="A115" s="167" t="s">
        <v>638</v>
      </c>
      <c r="B115" s="165">
        <v>290</v>
      </c>
      <c r="C115" s="207">
        <v>5688</v>
      </c>
      <c r="D115" s="165">
        <v>16</v>
      </c>
      <c r="E115" s="165">
        <v>632</v>
      </c>
      <c r="F115" s="165">
        <v>78</v>
      </c>
      <c r="G115" s="211">
        <v>0.0333333333333333</v>
      </c>
    </row>
    <row r="116" s="164" customFormat="true" spans="1:7">
      <c r="A116" s="167" t="s">
        <v>280</v>
      </c>
      <c r="B116" s="165">
        <v>2579</v>
      </c>
      <c r="C116" s="207">
        <v>43438</v>
      </c>
      <c r="D116" s="165">
        <v>215</v>
      </c>
      <c r="E116" s="165">
        <v>5838</v>
      </c>
      <c r="F116" s="165">
        <v>902</v>
      </c>
      <c r="G116" s="211">
        <v>442.366666666667</v>
      </c>
    </row>
    <row r="117" s="164" customFormat="true" spans="1:7">
      <c r="A117" s="167" t="s">
        <v>32</v>
      </c>
      <c r="B117" s="165">
        <v>2067</v>
      </c>
      <c r="C117" s="207">
        <v>32827</v>
      </c>
      <c r="D117" s="165">
        <v>104</v>
      </c>
      <c r="E117" s="165">
        <v>2187</v>
      </c>
      <c r="F117" s="165">
        <v>5217</v>
      </c>
      <c r="G117" s="211">
        <v>19.4666666666667</v>
      </c>
    </row>
    <row r="118" s="164" customFormat="true" spans="1:7">
      <c r="A118" s="167" t="s">
        <v>282</v>
      </c>
      <c r="B118" s="165">
        <v>3122</v>
      </c>
      <c r="C118" s="207">
        <v>35345</v>
      </c>
      <c r="D118" s="165">
        <v>287</v>
      </c>
      <c r="E118" s="165">
        <v>6597</v>
      </c>
      <c r="F118" s="165">
        <v>710</v>
      </c>
      <c r="G118" s="211">
        <v>679.233333333333</v>
      </c>
    </row>
    <row r="119" spans="1:7">
      <c r="A119" s="206" t="s">
        <v>284</v>
      </c>
      <c r="G119" s="211"/>
    </row>
    <row r="120" s="165" customFormat="true" spans="1:7">
      <c r="A120" s="167" t="s">
        <v>345</v>
      </c>
      <c r="B120" s="167">
        <v>0</v>
      </c>
      <c r="C120" s="167">
        <v>0</v>
      </c>
      <c r="D120" s="165">
        <v>0</v>
      </c>
      <c r="E120" s="165">
        <v>0</v>
      </c>
      <c r="F120" s="165">
        <v>0</v>
      </c>
      <c r="G120" s="210">
        <v>201.033333333333</v>
      </c>
    </row>
    <row r="121" s="164" customFormat="true" spans="1:7">
      <c r="A121" s="167" t="s">
        <v>639</v>
      </c>
      <c r="B121" s="167">
        <v>46</v>
      </c>
      <c r="C121" s="207">
        <v>1367</v>
      </c>
      <c r="D121" s="165">
        <v>0</v>
      </c>
      <c r="E121" s="165">
        <v>289</v>
      </c>
      <c r="F121" s="165">
        <v>53</v>
      </c>
      <c r="G121" s="211">
        <v>0.1</v>
      </c>
    </row>
    <row r="122" s="164" customFormat="true" spans="1:7">
      <c r="A122" s="167" t="s">
        <v>640</v>
      </c>
      <c r="B122" s="165">
        <v>611</v>
      </c>
      <c r="C122" s="207">
        <v>2232</v>
      </c>
      <c r="D122" s="165">
        <v>94</v>
      </c>
      <c r="E122" s="165">
        <v>755</v>
      </c>
      <c r="F122" s="165">
        <v>300</v>
      </c>
      <c r="G122" s="211">
        <v>0</v>
      </c>
    </row>
    <row r="123" s="164" customFormat="true" spans="1:7">
      <c r="A123" s="167" t="s">
        <v>641</v>
      </c>
      <c r="B123" s="165">
        <v>3732</v>
      </c>
      <c r="C123" s="207">
        <v>12862</v>
      </c>
      <c r="D123" s="165">
        <v>233</v>
      </c>
      <c r="E123" s="165">
        <v>1689</v>
      </c>
      <c r="F123" s="165">
        <v>53</v>
      </c>
      <c r="G123" s="211">
        <v>0</v>
      </c>
    </row>
    <row r="124" s="164" customFormat="true" spans="1:7">
      <c r="A124" s="167" t="s">
        <v>642</v>
      </c>
      <c r="B124" s="165">
        <v>1095</v>
      </c>
      <c r="C124" s="207">
        <v>25107</v>
      </c>
      <c r="D124" s="165">
        <v>174</v>
      </c>
      <c r="E124" s="165">
        <v>5093</v>
      </c>
      <c r="F124" s="165">
        <v>127</v>
      </c>
      <c r="G124" s="211">
        <v>268.6</v>
      </c>
    </row>
    <row r="125" s="164" customFormat="true" spans="1:7">
      <c r="A125" s="167" t="s">
        <v>643</v>
      </c>
      <c r="B125" s="165">
        <v>1889</v>
      </c>
      <c r="C125" s="207">
        <v>19749</v>
      </c>
      <c r="D125" s="165">
        <v>222</v>
      </c>
      <c r="E125" s="165">
        <v>4684</v>
      </c>
      <c r="F125" s="165">
        <v>90</v>
      </c>
      <c r="G125" s="211">
        <v>236.733333333333</v>
      </c>
    </row>
    <row r="126" s="164" customFormat="true" spans="1:7">
      <c r="A126" s="167" t="s">
        <v>290</v>
      </c>
      <c r="B126" s="165">
        <v>1644</v>
      </c>
      <c r="C126" s="207">
        <v>26347</v>
      </c>
      <c r="D126" s="165">
        <v>63</v>
      </c>
      <c r="E126" s="165">
        <v>5221</v>
      </c>
      <c r="F126" s="165">
        <v>936</v>
      </c>
      <c r="G126" s="211">
        <v>443.466666666667</v>
      </c>
    </row>
    <row r="127" s="164" customFormat="true" spans="1:7">
      <c r="A127" s="167" t="s">
        <v>292</v>
      </c>
      <c r="B127" s="165">
        <v>2105</v>
      </c>
      <c r="C127" s="207">
        <v>24564</v>
      </c>
      <c r="D127" s="165">
        <v>206</v>
      </c>
      <c r="E127" s="165">
        <v>5824</v>
      </c>
      <c r="F127" s="165">
        <v>547</v>
      </c>
      <c r="G127" s="211">
        <v>155.866666666667</v>
      </c>
    </row>
    <row r="128" spans="1:7">
      <c r="A128" s="206" t="s">
        <v>193</v>
      </c>
      <c r="G128" s="211"/>
    </row>
    <row r="129" s="165" customFormat="true" spans="1:7">
      <c r="A129" s="167" t="s">
        <v>20</v>
      </c>
      <c r="B129" s="167">
        <v>0</v>
      </c>
      <c r="C129" s="167">
        <v>0</v>
      </c>
      <c r="D129" s="165">
        <v>0</v>
      </c>
      <c r="E129" s="165">
        <v>0</v>
      </c>
      <c r="F129" s="165">
        <v>0</v>
      </c>
      <c r="G129" s="210">
        <v>13.1333333333333</v>
      </c>
    </row>
    <row r="130" s="164" customFormat="true" spans="1:7">
      <c r="A130" s="167" t="s">
        <v>644</v>
      </c>
      <c r="B130" s="165">
        <v>130</v>
      </c>
      <c r="C130" s="207">
        <v>6</v>
      </c>
      <c r="D130" s="165">
        <v>20</v>
      </c>
      <c r="E130" s="165">
        <v>0</v>
      </c>
      <c r="F130" s="165">
        <v>44</v>
      </c>
      <c r="G130" s="211">
        <v>27.4</v>
      </c>
    </row>
    <row r="131" s="164" customFormat="true" spans="1:7">
      <c r="A131" s="167" t="s">
        <v>195</v>
      </c>
      <c r="B131" s="165">
        <v>1324</v>
      </c>
      <c r="C131" s="167">
        <v>0</v>
      </c>
      <c r="D131" s="165">
        <v>178</v>
      </c>
      <c r="E131" s="165">
        <v>0</v>
      </c>
      <c r="F131" s="165">
        <v>29</v>
      </c>
      <c r="G131" s="211">
        <v>60.7666666666667</v>
      </c>
    </row>
    <row r="132" s="164" customFormat="true" spans="1:7">
      <c r="A132" s="167" t="s">
        <v>196</v>
      </c>
      <c r="B132" s="165">
        <v>124</v>
      </c>
      <c r="C132" s="207">
        <v>637</v>
      </c>
      <c r="D132" s="165">
        <v>30</v>
      </c>
      <c r="E132" s="165">
        <v>158</v>
      </c>
      <c r="F132" s="165">
        <v>31</v>
      </c>
      <c r="G132" s="211">
        <v>195.133333333333</v>
      </c>
    </row>
    <row r="133" s="164" customFormat="true" spans="1:7">
      <c r="A133" s="167" t="s">
        <v>197</v>
      </c>
      <c r="B133" s="165">
        <v>891</v>
      </c>
      <c r="C133" s="207">
        <v>5857</v>
      </c>
      <c r="D133" s="165">
        <v>73</v>
      </c>
      <c r="E133" s="165">
        <v>1163</v>
      </c>
      <c r="F133" s="165">
        <v>155</v>
      </c>
      <c r="G133" s="211">
        <v>4.9</v>
      </c>
    </row>
    <row r="134" s="164" customFormat="true" spans="1:7">
      <c r="A134" s="167" t="s">
        <v>198</v>
      </c>
      <c r="B134" s="165">
        <v>348</v>
      </c>
      <c r="C134" s="207">
        <v>5999</v>
      </c>
      <c r="D134" s="165">
        <v>78</v>
      </c>
      <c r="E134" s="165">
        <v>1732</v>
      </c>
      <c r="F134" s="165">
        <v>119</v>
      </c>
      <c r="G134" s="211">
        <v>257.366666666667</v>
      </c>
    </row>
    <row r="135" s="164" customFormat="true" spans="1:7">
      <c r="A135" s="167" t="s">
        <v>199</v>
      </c>
      <c r="B135" s="165">
        <v>209</v>
      </c>
      <c r="C135" s="207">
        <v>9347</v>
      </c>
      <c r="D135" s="165">
        <v>37</v>
      </c>
      <c r="E135" s="165">
        <v>2515</v>
      </c>
      <c r="F135" s="165">
        <v>52</v>
      </c>
      <c r="G135" s="211">
        <v>41</v>
      </c>
    </row>
    <row r="136" s="164" customFormat="true" spans="1:7">
      <c r="A136" s="167" t="s">
        <v>201</v>
      </c>
      <c r="B136" s="165">
        <v>327</v>
      </c>
      <c r="C136" s="207">
        <v>10129</v>
      </c>
      <c r="D136" s="165">
        <v>81</v>
      </c>
      <c r="E136" s="165">
        <v>2265</v>
      </c>
      <c r="F136" s="165">
        <v>55</v>
      </c>
      <c r="G136" s="211">
        <v>33.1333333333333</v>
      </c>
    </row>
    <row r="137" s="164" customFormat="true" spans="1:7">
      <c r="A137" s="167" t="s">
        <v>203</v>
      </c>
      <c r="B137" s="165">
        <v>468</v>
      </c>
      <c r="C137" s="207">
        <v>18752</v>
      </c>
      <c r="D137" s="165">
        <v>106</v>
      </c>
      <c r="E137" s="165">
        <v>4055</v>
      </c>
      <c r="F137" s="165">
        <v>157</v>
      </c>
      <c r="G137" s="211">
        <v>487.333333333333</v>
      </c>
    </row>
    <row r="138" s="164" customFormat="true" spans="1:7">
      <c r="A138" s="167" t="s">
        <v>205</v>
      </c>
      <c r="B138" s="165">
        <v>359</v>
      </c>
      <c r="C138" s="207">
        <v>7073</v>
      </c>
      <c r="D138" s="165">
        <v>128</v>
      </c>
      <c r="E138" s="165">
        <v>3012</v>
      </c>
      <c r="F138" s="165">
        <v>113</v>
      </c>
      <c r="G138" s="211">
        <v>9.36666666666667</v>
      </c>
    </row>
    <row r="139" spans="1:7">
      <c r="A139" s="206" t="s">
        <v>294</v>
      </c>
      <c r="G139" s="211"/>
    </row>
    <row r="140" s="165" customFormat="true" spans="1:7">
      <c r="A140" s="167" t="s">
        <v>346</v>
      </c>
      <c r="B140" s="167">
        <v>0</v>
      </c>
      <c r="C140" s="167">
        <v>0</v>
      </c>
      <c r="D140" s="165">
        <v>0</v>
      </c>
      <c r="E140" s="165">
        <v>0</v>
      </c>
      <c r="F140" s="165">
        <v>0</v>
      </c>
      <c r="G140" s="210">
        <v>488.066666666667</v>
      </c>
    </row>
    <row r="141" s="164" customFormat="true" spans="1:7">
      <c r="A141" s="167" t="s">
        <v>645</v>
      </c>
      <c r="B141" s="165">
        <v>1072</v>
      </c>
      <c r="C141" s="207">
        <v>5541</v>
      </c>
      <c r="D141" s="165">
        <v>174</v>
      </c>
      <c r="E141" s="165">
        <v>1567</v>
      </c>
      <c r="F141" s="165">
        <v>314</v>
      </c>
      <c r="G141" s="211">
        <v>53.0666666666667</v>
      </c>
    </row>
    <row r="142" s="164" customFormat="true" spans="1:7">
      <c r="A142" s="167" t="s">
        <v>646</v>
      </c>
      <c r="B142" s="165">
        <v>372</v>
      </c>
      <c r="C142" s="207">
        <v>14252</v>
      </c>
      <c r="D142" s="165">
        <v>61</v>
      </c>
      <c r="E142" s="165">
        <v>3310</v>
      </c>
      <c r="F142" s="165">
        <v>227</v>
      </c>
      <c r="G142" s="211">
        <v>0.366666666666667</v>
      </c>
    </row>
    <row r="143" s="164" customFormat="true" spans="1:7">
      <c r="A143" s="167" t="s">
        <v>33</v>
      </c>
      <c r="B143" s="165">
        <v>349</v>
      </c>
      <c r="C143" s="207">
        <v>6530</v>
      </c>
      <c r="D143" s="165">
        <v>56</v>
      </c>
      <c r="E143" s="165">
        <v>2273</v>
      </c>
      <c r="F143" s="165">
        <v>91</v>
      </c>
      <c r="G143" s="211">
        <v>24.6</v>
      </c>
    </row>
    <row r="144" s="164" customFormat="true" spans="1:7">
      <c r="A144" s="167" t="s">
        <v>647</v>
      </c>
      <c r="B144" s="165">
        <v>524</v>
      </c>
      <c r="C144" s="207">
        <v>10372</v>
      </c>
      <c r="D144" s="165">
        <v>125</v>
      </c>
      <c r="E144" s="165">
        <v>3046</v>
      </c>
      <c r="F144" s="165">
        <v>126</v>
      </c>
      <c r="G144" s="211">
        <v>345.833333333333</v>
      </c>
    </row>
    <row r="145" s="164" customFormat="true" spans="1:7">
      <c r="A145" s="167" t="s">
        <v>648</v>
      </c>
      <c r="B145" s="165">
        <v>221</v>
      </c>
      <c r="C145" s="207">
        <v>10023</v>
      </c>
      <c r="D145" s="165">
        <v>23</v>
      </c>
      <c r="E145" s="165">
        <v>2801</v>
      </c>
      <c r="F145" s="165">
        <v>173</v>
      </c>
      <c r="G145" s="211">
        <v>20.6666666666667</v>
      </c>
    </row>
    <row r="146" s="164" customFormat="true" spans="1:7">
      <c r="A146" s="167" t="s">
        <v>301</v>
      </c>
      <c r="B146" s="165">
        <v>1463</v>
      </c>
      <c r="C146" s="207">
        <v>20298</v>
      </c>
      <c r="D146" s="165">
        <v>155</v>
      </c>
      <c r="E146" s="165">
        <v>4127</v>
      </c>
      <c r="F146" s="165">
        <v>128</v>
      </c>
      <c r="G146" s="211">
        <v>674.3</v>
      </c>
    </row>
    <row r="147" s="164" customFormat="true" spans="1:7">
      <c r="A147" s="167" t="s">
        <v>649</v>
      </c>
      <c r="B147" s="165">
        <v>117</v>
      </c>
      <c r="C147" s="207">
        <v>2103</v>
      </c>
      <c r="D147" s="165">
        <v>26</v>
      </c>
      <c r="E147" s="165">
        <v>647</v>
      </c>
      <c r="F147" s="165">
        <v>99</v>
      </c>
      <c r="G147" s="211">
        <v>18.2333333333333</v>
      </c>
    </row>
    <row r="148" s="164" customFormat="true" spans="1:7">
      <c r="A148" s="167" t="s">
        <v>650</v>
      </c>
      <c r="B148" s="165">
        <v>149</v>
      </c>
      <c r="C148" s="207">
        <v>3788</v>
      </c>
      <c r="D148" s="165">
        <v>11</v>
      </c>
      <c r="E148" s="165">
        <v>522</v>
      </c>
      <c r="F148" s="165">
        <v>277</v>
      </c>
      <c r="G148" s="211">
        <v>9</v>
      </c>
    </row>
    <row r="149" spans="1:7">
      <c r="A149" s="206" t="s">
        <v>21</v>
      </c>
      <c r="G149" s="211"/>
    </row>
    <row r="150" s="165" customFormat="true" spans="1:7">
      <c r="A150" s="167" t="s">
        <v>22</v>
      </c>
      <c r="B150" s="167">
        <v>0</v>
      </c>
      <c r="C150" s="167">
        <v>0</v>
      </c>
      <c r="D150" s="165">
        <v>0</v>
      </c>
      <c r="E150" s="165">
        <v>0</v>
      </c>
      <c r="F150" s="165">
        <v>0</v>
      </c>
      <c r="G150" s="210">
        <v>73.9333333333333</v>
      </c>
    </row>
    <row r="151" s="164" customFormat="true" spans="1:7">
      <c r="A151" s="167" t="s">
        <v>651</v>
      </c>
      <c r="B151" s="165">
        <v>197</v>
      </c>
      <c r="C151" s="207">
        <v>487</v>
      </c>
      <c r="D151" s="165">
        <v>3</v>
      </c>
      <c r="E151" s="165">
        <v>21</v>
      </c>
      <c r="F151" s="165">
        <v>6</v>
      </c>
      <c r="G151" s="211">
        <v>0</v>
      </c>
    </row>
    <row r="152" s="164" customFormat="true" spans="1:7">
      <c r="A152" s="167" t="s">
        <v>652</v>
      </c>
      <c r="B152" s="165">
        <v>628</v>
      </c>
      <c r="C152" s="207">
        <v>12333</v>
      </c>
      <c r="D152" s="165">
        <v>58</v>
      </c>
      <c r="E152" s="165">
        <v>1714</v>
      </c>
      <c r="F152" s="165">
        <v>441</v>
      </c>
      <c r="G152" s="211">
        <v>0.266666666666667</v>
      </c>
    </row>
    <row r="153" s="164" customFormat="true" spans="1:7">
      <c r="A153" s="167" t="s">
        <v>653</v>
      </c>
      <c r="B153" s="165">
        <v>591</v>
      </c>
      <c r="C153" s="207">
        <v>2442</v>
      </c>
      <c r="D153" s="165">
        <v>145</v>
      </c>
      <c r="E153" s="165">
        <v>480</v>
      </c>
      <c r="F153" s="165">
        <v>104</v>
      </c>
      <c r="G153" s="211">
        <v>0</v>
      </c>
    </row>
    <row r="154" s="164" customFormat="true" spans="1:7">
      <c r="A154" s="167" t="s">
        <v>311</v>
      </c>
      <c r="B154" s="165">
        <v>1388</v>
      </c>
      <c r="C154" s="207">
        <v>13621</v>
      </c>
      <c r="D154" s="165">
        <v>153</v>
      </c>
      <c r="E154" s="165">
        <v>3038</v>
      </c>
      <c r="F154" s="165">
        <v>731</v>
      </c>
      <c r="G154" s="211">
        <v>1.06666666666667</v>
      </c>
    </row>
    <row r="155" spans="1:7">
      <c r="A155" s="206" t="s">
        <v>313</v>
      </c>
      <c r="G155" s="211"/>
    </row>
    <row r="156" s="164" customFormat="true" spans="1:7">
      <c r="A156" s="167" t="s">
        <v>347</v>
      </c>
      <c r="B156" s="167">
        <v>0</v>
      </c>
      <c r="C156" s="167">
        <v>0</v>
      </c>
      <c r="D156" s="164">
        <v>0</v>
      </c>
      <c r="E156" s="164">
        <v>0</v>
      </c>
      <c r="F156" s="164">
        <v>0</v>
      </c>
      <c r="G156" s="211">
        <v>258.8</v>
      </c>
    </row>
    <row r="157" s="164" customFormat="true" spans="1:7">
      <c r="A157" s="167" t="s">
        <v>654</v>
      </c>
      <c r="B157" s="165">
        <v>1138</v>
      </c>
      <c r="C157" s="207">
        <v>9286</v>
      </c>
      <c r="D157" s="165">
        <v>251</v>
      </c>
      <c r="E157" s="165">
        <v>1326</v>
      </c>
      <c r="F157" s="165">
        <v>427</v>
      </c>
      <c r="G157" s="211">
        <v>18.1</v>
      </c>
    </row>
    <row r="158" s="164" customFormat="true" spans="1:7">
      <c r="A158" s="167" t="s">
        <v>655</v>
      </c>
      <c r="B158" s="165">
        <v>199</v>
      </c>
      <c r="C158" s="207">
        <v>19033</v>
      </c>
      <c r="D158" s="165">
        <v>29</v>
      </c>
      <c r="E158" s="165">
        <v>3286</v>
      </c>
      <c r="F158" s="165">
        <v>406</v>
      </c>
      <c r="G158" s="211">
        <v>7.2</v>
      </c>
    </row>
    <row r="159" s="164" customFormat="true" spans="1:7">
      <c r="A159" s="167" t="s">
        <v>318</v>
      </c>
      <c r="B159" s="165">
        <v>3480</v>
      </c>
      <c r="C159" s="207">
        <v>33472</v>
      </c>
      <c r="D159" s="165">
        <v>171</v>
      </c>
      <c r="E159" s="165">
        <v>1776</v>
      </c>
      <c r="F159" s="165">
        <v>2851</v>
      </c>
      <c r="G159" s="211">
        <v>109.666666666667</v>
      </c>
    </row>
    <row r="160" s="164" customFormat="true" spans="1:7">
      <c r="A160" s="167" t="s">
        <v>320</v>
      </c>
      <c r="B160" s="165">
        <v>887</v>
      </c>
      <c r="C160" s="207">
        <v>22301</v>
      </c>
      <c r="D160" s="165">
        <v>91</v>
      </c>
      <c r="E160" s="165">
        <v>3609</v>
      </c>
      <c r="F160" s="165">
        <v>1545</v>
      </c>
      <c r="G160" s="211">
        <v>102.166666666667</v>
      </c>
    </row>
    <row r="161" s="164" customFormat="true" spans="1:7">
      <c r="A161" s="167" t="s">
        <v>322</v>
      </c>
      <c r="B161" s="165">
        <v>782</v>
      </c>
      <c r="C161" s="207">
        <v>15482</v>
      </c>
      <c r="D161" s="165">
        <v>221</v>
      </c>
      <c r="E161" s="165">
        <v>3546</v>
      </c>
      <c r="F161" s="165">
        <v>914</v>
      </c>
      <c r="G161" s="211">
        <v>75.8</v>
      </c>
    </row>
    <row r="162" spans="1:7">
      <c r="A162" s="206" t="s">
        <v>23</v>
      </c>
      <c r="G162" s="211"/>
    </row>
    <row r="163" s="164" customFormat="true" spans="1:7">
      <c r="A163" s="167" t="s">
        <v>348</v>
      </c>
      <c r="B163" s="167">
        <v>0</v>
      </c>
      <c r="C163" s="167">
        <v>0</v>
      </c>
      <c r="D163" s="164">
        <v>0</v>
      </c>
      <c r="E163" s="164">
        <v>0</v>
      </c>
      <c r="F163" s="164">
        <v>0</v>
      </c>
      <c r="G163" s="211">
        <v>24.5</v>
      </c>
    </row>
    <row r="164" s="164" customFormat="true" spans="1:7">
      <c r="A164" s="167" t="s">
        <v>656</v>
      </c>
      <c r="B164" s="165">
        <v>707</v>
      </c>
      <c r="C164" s="207">
        <v>4975</v>
      </c>
      <c r="D164" s="165">
        <v>98</v>
      </c>
      <c r="E164" s="165">
        <v>1407</v>
      </c>
      <c r="F164" s="165">
        <v>334</v>
      </c>
      <c r="G164" s="211">
        <v>36.4666666666667</v>
      </c>
    </row>
    <row r="165" s="164" customFormat="true" spans="1:7">
      <c r="A165" s="167" t="s">
        <v>657</v>
      </c>
      <c r="B165" s="165">
        <v>456</v>
      </c>
      <c r="C165" s="207">
        <v>8508</v>
      </c>
      <c r="D165" s="165">
        <v>90</v>
      </c>
      <c r="E165" s="165">
        <v>2868</v>
      </c>
      <c r="F165" s="165">
        <v>225</v>
      </c>
      <c r="G165" s="211">
        <v>18.3333333333333</v>
      </c>
    </row>
    <row r="166" s="164" customFormat="true" spans="1:7">
      <c r="A166" s="167" t="s">
        <v>24</v>
      </c>
      <c r="B166" s="165">
        <v>125</v>
      </c>
      <c r="C166" s="207">
        <v>9570</v>
      </c>
      <c r="D166" s="165">
        <v>34</v>
      </c>
      <c r="E166" s="165">
        <v>1656</v>
      </c>
      <c r="F166" s="165">
        <v>240</v>
      </c>
      <c r="G166" s="211">
        <v>38</v>
      </c>
    </row>
    <row r="167" s="164" customFormat="true" spans="1:7">
      <c r="A167" s="167" t="s">
        <v>328</v>
      </c>
      <c r="B167" s="165">
        <v>1634</v>
      </c>
      <c r="C167" s="207">
        <v>31751</v>
      </c>
      <c r="D167" s="165">
        <v>43</v>
      </c>
      <c r="E167" s="165">
        <v>4261</v>
      </c>
      <c r="F167" s="165">
        <v>167</v>
      </c>
      <c r="G167" s="211">
        <v>3.3</v>
      </c>
    </row>
    <row r="168" s="164" customFormat="true" spans="1:7">
      <c r="A168" s="167" t="s">
        <v>34</v>
      </c>
      <c r="B168" s="165">
        <v>591</v>
      </c>
      <c r="C168" s="207">
        <v>6599</v>
      </c>
      <c r="D168" s="165">
        <v>104</v>
      </c>
      <c r="E168" s="165">
        <v>2619</v>
      </c>
      <c r="F168" s="165">
        <v>326</v>
      </c>
      <c r="G168" s="211">
        <v>10.5666666666667</v>
      </c>
    </row>
    <row r="169" spans="4:5">
      <c r="D169" s="165"/>
      <c r="E169" s="165"/>
    </row>
  </sheetData>
  <mergeCells count="3">
    <mergeCell ref="B1:C1"/>
    <mergeCell ref="D1:E1"/>
    <mergeCell ref="A1:A2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39"/>
  <sheetViews>
    <sheetView workbookViewId="0">
      <selection activeCell="M8" sqref="M8"/>
    </sheetView>
  </sheetViews>
  <sheetFormatPr defaultColWidth="7" defaultRowHeight="15.75" outlineLevelCol="2"/>
  <cols>
    <col min="1" max="1" width="13.0166666666667" style="188" customWidth="true"/>
    <col min="2" max="3" width="34.8916666666667" style="185" customWidth="true"/>
    <col min="4" max="16384" width="7.875" style="185"/>
  </cols>
  <sheetData>
    <row r="1" s="185" customFormat="true" ht="20" customHeight="true" spans="1:1">
      <c r="A1" s="189" t="s">
        <v>658</v>
      </c>
    </row>
    <row r="2" s="185" customFormat="true" ht="48" customHeight="true" spans="1:3">
      <c r="A2" s="190" t="s">
        <v>659</v>
      </c>
      <c r="B2" s="190"/>
      <c r="C2" s="190"/>
    </row>
    <row r="3" s="185" customFormat="true" ht="15" customHeight="true" spans="1:1">
      <c r="A3" s="188"/>
    </row>
    <row r="4" s="186" customFormat="true" ht="47" customHeight="true" spans="1:3">
      <c r="A4" s="191" t="s">
        <v>660</v>
      </c>
      <c r="B4" s="191" t="s">
        <v>661</v>
      </c>
      <c r="C4" s="191" t="s">
        <v>662</v>
      </c>
    </row>
    <row r="5" s="185" customFormat="true" ht="25" customHeight="true" spans="1:3">
      <c r="A5" s="192">
        <v>1</v>
      </c>
      <c r="B5" s="192" t="s">
        <v>663</v>
      </c>
      <c r="C5" s="193">
        <v>2.00500092055017</v>
      </c>
    </row>
    <row r="6" s="185" customFormat="true" ht="25" customHeight="true" spans="1:3">
      <c r="A6" s="192">
        <v>2</v>
      </c>
      <c r="B6" s="194" t="s">
        <v>216</v>
      </c>
      <c r="C6" s="195">
        <v>1.28379973810172</v>
      </c>
    </row>
    <row r="7" s="187" customFormat="true" ht="25" customHeight="true" spans="1:3">
      <c r="A7" s="192">
        <v>3</v>
      </c>
      <c r="B7" s="194" t="s">
        <v>601</v>
      </c>
      <c r="C7" s="195">
        <v>0.631471912048057</v>
      </c>
    </row>
    <row r="8" s="185" customFormat="true" ht="25" customHeight="true" spans="1:3">
      <c r="A8" s="192">
        <v>4</v>
      </c>
      <c r="B8" s="194" t="s">
        <v>602</v>
      </c>
      <c r="C8" s="195">
        <v>0.821887285835173</v>
      </c>
    </row>
    <row r="9" s="185" customFormat="true" ht="25" customHeight="true" spans="1:3">
      <c r="A9" s="192">
        <v>5</v>
      </c>
      <c r="B9" s="194" t="s">
        <v>604</v>
      </c>
      <c r="C9" s="195">
        <v>0.716003750974782</v>
      </c>
    </row>
    <row r="10" s="185" customFormat="true" ht="25" customHeight="true" spans="1:3">
      <c r="A10" s="192">
        <v>6</v>
      </c>
      <c r="B10" s="194" t="s">
        <v>603</v>
      </c>
      <c r="C10" s="195">
        <v>0.648191116832581</v>
      </c>
    </row>
    <row r="11" s="185" customFormat="true" ht="25" customHeight="true" spans="1:3">
      <c r="A11" s="192">
        <v>7</v>
      </c>
      <c r="B11" s="194" t="s">
        <v>605</v>
      </c>
      <c r="C11" s="195">
        <v>0.63595179791181</v>
      </c>
    </row>
    <row r="12" s="185" customFormat="true" ht="25" customHeight="true" spans="1:3">
      <c r="A12" s="192">
        <v>8</v>
      </c>
      <c r="B12" s="194" t="s">
        <v>606</v>
      </c>
      <c r="C12" s="195">
        <v>0.566409427736924</v>
      </c>
    </row>
    <row r="13" s="185" customFormat="true" ht="25" customHeight="true" spans="1:3">
      <c r="A13" s="192">
        <v>9</v>
      </c>
      <c r="B13" s="192" t="s">
        <v>664</v>
      </c>
      <c r="C13" s="193">
        <v>2.18607669465869</v>
      </c>
    </row>
    <row r="14" s="185" customFormat="true" ht="25" customHeight="true" spans="1:3">
      <c r="A14" s="192">
        <v>10</v>
      </c>
      <c r="B14" s="194" t="s">
        <v>607</v>
      </c>
      <c r="C14" s="195">
        <v>0.728575152535127</v>
      </c>
    </row>
    <row r="15" s="185" customFormat="true" ht="25" customHeight="true" spans="1:3">
      <c r="A15" s="192">
        <v>11</v>
      </c>
      <c r="B15" s="194" t="s">
        <v>228</v>
      </c>
      <c r="C15" s="195">
        <v>0.798617158703274</v>
      </c>
    </row>
    <row r="16" s="185" customFormat="true" ht="25" customHeight="true" spans="1:3">
      <c r="A16" s="192">
        <v>12</v>
      </c>
      <c r="B16" s="194" t="s">
        <v>229</v>
      </c>
      <c r="C16" s="195">
        <v>0.940108098828055</v>
      </c>
    </row>
    <row r="17" s="187" customFormat="true" ht="25" customHeight="true" spans="1:3">
      <c r="A17" s="192">
        <v>13</v>
      </c>
      <c r="B17" s="194" t="s">
        <v>608</v>
      </c>
      <c r="C17" s="195">
        <v>0.861301812678586</v>
      </c>
    </row>
    <row r="18" s="185" customFormat="true" ht="25" customHeight="true" spans="1:3">
      <c r="A18" s="192">
        <v>14</v>
      </c>
      <c r="B18" s="194" t="s">
        <v>227</v>
      </c>
      <c r="C18" s="195">
        <v>0.756736840260353</v>
      </c>
    </row>
    <row r="19" s="185" customFormat="true" ht="25" customHeight="true" spans="1:3">
      <c r="A19" s="192">
        <v>15</v>
      </c>
      <c r="B19" s="194" t="s">
        <v>609</v>
      </c>
      <c r="C19" s="195">
        <v>0.82017142724714</v>
      </c>
    </row>
    <row r="20" s="185" customFormat="true" ht="25" customHeight="true" spans="1:3">
      <c r="A20" s="192">
        <v>16</v>
      </c>
      <c r="B20" s="196" t="s">
        <v>25</v>
      </c>
      <c r="C20" s="195">
        <v>1.0437938903577</v>
      </c>
    </row>
    <row r="21" s="185" customFormat="true" ht="25" customHeight="true" spans="1:3">
      <c r="A21" s="192">
        <v>17</v>
      </c>
      <c r="B21" s="194" t="s">
        <v>610</v>
      </c>
      <c r="C21" s="195">
        <v>0.84188756519528</v>
      </c>
    </row>
    <row r="22" s="185" customFormat="true" ht="25" customHeight="true" spans="1:3">
      <c r="A22" s="192">
        <v>18</v>
      </c>
      <c r="B22" s="194" t="s">
        <v>611</v>
      </c>
      <c r="C22" s="195">
        <v>0.6192038476647</v>
      </c>
    </row>
    <row r="23" s="185" customFormat="true" ht="25" customHeight="true" spans="1:3">
      <c r="A23" s="192">
        <v>19</v>
      </c>
      <c r="B23" s="194" t="s">
        <v>612</v>
      </c>
      <c r="C23" s="195">
        <v>0.663030532308514</v>
      </c>
    </row>
    <row r="24" s="185" customFormat="true" ht="25" customHeight="true" spans="1:3">
      <c r="A24" s="192">
        <v>20</v>
      </c>
      <c r="B24" s="192" t="s">
        <v>665</v>
      </c>
      <c r="C24" s="193">
        <v>1.88923790758863</v>
      </c>
    </row>
    <row r="25" s="185" customFormat="true" ht="25" customHeight="true" spans="1:3">
      <c r="A25" s="192">
        <v>21</v>
      </c>
      <c r="B25" s="194" t="s">
        <v>26</v>
      </c>
      <c r="C25" s="195">
        <v>0.911253406250222</v>
      </c>
    </row>
    <row r="26" s="185" customFormat="true" ht="25" customHeight="true" spans="1:3">
      <c r="A26" s="192">
        <v>22</v>
      </c>
      <c r="B26" s="194" t="s">
        <v>615</v>
      </c>
      <c r="C26" s="195">
        <v>0.702102873033714</v>
      </c>
    </row>
    <row r="27" s="185" customFormat="true" ht="25" customHeight="true" spans="1:3">
      <c r="A27" s="192">
        <v>23</v>
      </c>
      <c r="B27" s="194" t="s">
        <v>238</v>
      </c>
      <c r="C27" s="195">
        <v>0.726491272219305</v>
      </c>
    </row>
    <row r="28" s="185" customFormat="true" ht="25" customHeight="true" spans="1:3">
      <c r="A28" s="192">
        <v>24</v>
      </c>
      <c r="B28" s="194" t="s">
        <v>27</v>
      </c>
      <c r="C28" s="195">
        <v>0.618195955094547</v>
      </c>
    </row>
    <row r="29" s="187" customFormat="true" ht="25" customHeight="true" spans="1:3">
      <c r="A29" s="192">
        <v>25</v>
      </c>
      <c r="B29" s="194" t="s">
        <v>28</v>
      </c>
      <c r="C29" s="195">
        <v>0.675503256916598</v>
      </c>
    </row>
    <row r="30" s="185" customFormat="true" ht="25" customHeight="true" spans="1:3">
      <c r="A30" s="192">
        <v>26</v>
      </c>
      <c r="B30" s="194" t="s">
        <v>614</v>
      </c>
      <c r="C30" s="195">
        <v>0.806074006137396</v>
      </c>
    </row>
    <row r="31" s="185" customFormat="true" ht="25" customHeight="true" spans="1:3">
      <c r="A31" s="192">
        <v>27</v>
      </c>
      <c r="B31" s="192" t="s">
        <v>666</v>
      </c>
      <c r="C31" s="193">
        <v>2.26674340991441</v>
      </c>
    </row>
    <row r="32" s="185" customFormat="true" ht="25" customHeight="true" spans="1:3">
      <c r="A32" s="192">
        <v>28</v>
      </c>
      <c r="B32" s="194" t="s">
        <v>247</v>
      </c>
      <c r="C32" s="195">
        <v>0.748194083280444</v>
      </c>
    </row>
    <row r="33" s="185" customFormat="true" ht="25" customHeight="true" spans="1:3">
      <c r="A33" s="192">
        <v>29</v>
      </c>
      <c r="B33" s="194" t="s">
        <v>617</v>
      </c>
      <c r="C33" s="195">
        <v>0.978298357044076</v>
      </c>
    </row>
    <row r="34" s="185" customFormat="true" ht="25" customHeight="true" spans="1:3">
      <c r="A34" s="192">
        <v>30</v>
      </c>
      <c r="B34" s="194" t="s">
        <v>29</v>
      </c>
      <c r="C34" s="195">
        <v>0.990868953983105</v>
      </c>
    </row>
    <row r="35" s="185" customFormat="true" ht="25" customHeight="true" spans="1:3">
      <c r="A35" s="192">
        <v>31</v>
      </c>
      <c r="B35" s="194" t="s">
        <v>618</v>
      </c>
      <c r="C35" s="195">
        <v>1.07902795892679</v>
      </c>
    </row>
    <row r="36" s="185" customFormat="true" ht="25" customHeight="true" spans="1:3">
      <c r="A36" s="192">
        <v>32</v>
      </c>
      <c r="B36" s="194" t="s">
        <v>253</v>
      </c>
      <c r="C36" s="195">
        <v>0.740557670425444</v>
      </c>
    </row>
    <row r="37" s="187" customFormat="true" ht="25" customHeight="true" spans="1:3">
      <c r="A37" s="192">
        <v>33</v>
      </c>
      <c r="B37" s="194" t="s">
        <v>249</v>
      </c>
      <c r="C37" s="195">
        <v>0.698906271366276</v>
      </c>
    </row>
    <row r="38" s="185" customFormat="true" ht="25" customHeight="true" spans="1:3">
      <c r="A38" s="192">
        <v>34</v>
      </c>
      <c r="B38" s="194" t="s">
        <v>251</v>
      </c>
      <c r="C38" s="195">
        <v>0.746484915140349</v>
      </c>
    </row>
    <row r="39" s="185" customFormat="true" ht="25" customHeight="true" spans="1:3">
      <c r="A39" s="192">
        <v>35</v>
      </c>
      <c r="B39" s="194" t="s">
        <v>616</v>
      </c>
      <c r="C39" s="195">
        <v>0.769035077222179</v>
      </c>
    </row>
    <row r="40" s="185" customFormat="true" ht="25" customHeight="true" spans="1:3">
      <c r="A40" s="192">
        <v>36</v>
      </c>
      <c r="B40" s="192" t="s">
        <v>667</v>
      </c>
      <c r="C40" s="193">
        <v>3.91116543896118</v>
      </c>
    </row>
    <row r="41" s="185" customFormat="true" ht="25" customHeight="true" spans="1:3">
      <c r="A41" s="192">
        <v>37</v>
      </c>
      <c r="B41" s="194" t="s">
        <v>621</v>
      </c>
      <c r="C41" s="195">
        <v>1.23528280895228</v>
      </c>
    </row>
    <row r="42" s="185" customFormat="true" ht="25" customHeight="true" spans="1:3">
      <c r="A42" s="192">
        <v>38</v>
      </c>
      <c r="B42" s="194" t="s">
        <v>192</v>
      </c>
      <c r="C42" s="195">
        <v>1.37829061361933</v>
      </c>
    </row>
    <row r="43" s="185" customFormat="true" ht="25" customHeight="true" spans="1:3">
      <c r="A43" s="192">
        <v>39</v>
      </c>
      <c r="B43" s="194" t="s">
        <v>622</v>
      </c>
      <c r="C43" s="195">
        <v>1.25485937673528</v>
      </c>
    </row>
    <row r="44" s="185" customFormat="true" ht="25" customHeight="true" spans="1:3">
      <c r="A44" s="192">
        <v>40</v>
      </c>
      <c r="B44" s="194" t="s">
        <v>188</v>
      </c>
      <c r="C44" s="195">
        <v>0.962348683414094</v>
      </c>
    </row>
    <row r="45" s="185" customFormat="true" ht="25" customHeight="true" spans="1:3">
      <c r="A45" s="192">
        <v>41</v>
      </c>
      <c r="B45" s="194" t="s">
        <v>189</v>
      </c>
      <c r="C45" s="195">
        <v>1.51470244218672</v>
      </c>
    </row>
    <row r="46" s="185" customFormat="true" ht="25" customHeight="true" spans="1:3">
      <c r="A46" s="192">
        <v>42</v>
      </c>
      <c r="B46" s="192" t="s">
        <v>668</v>
      </c>
      <c r="C46" s="193">
        <v>1.48932783275009</v>
      </c>
    </row>
    <row r="47" s="187" customFormat="true" ht="25" customHeight="true" spans="1:3">
      <c r="A47" s="192">
        <v>43</v>
      </c>
      <c r="B47" s="194" t="s">
        <v>262</v>
      </c>
      <c r="C47" s="195">
        <v>0.690412810877272</v>
      </c>
    </row>
    <row r="48" s="185" customFormat="true" ht="25" customHeight="true" spans="1:3">
      <c r="A48" s="192">
        <v>44</v>
      </c>
      <c r="B48" s="194" t="s">
        <v>258</v>
      </c>
      <c r="C48" s="195">
        <v>0.840931961532797</v>
      </c>
    </row>
    <row r="49" s="185" customFormat="true" ht="25" customHeight="true" spans="1:3">
      <c r="A49" s="192">
        <v>45</v>
      </c>
      <c r="B49" s="194" t="s">
        <v>260</v>
      </c>
      <c r="C49" s="195">
        <v>0.777609485780751</v>
      </c>
    </row>
    <row r="50" s="185" customFormat="true" ht="25" customHeight="true" spans="1:3">
      <c r="A50" s="192">
        <v>46</v>
      </c>
      <c r="B50" s="194" t="s">
        <v>625</v>
      </c>
      <c r="C50" s="195">
        <v>0.705233261146649</v>
      </c>
    </row>
    <row r="51" s="185" customFormat="true" ht="25" customHeight="true" spans="1:3">
      <c r="A51" s="192">
        <v>47</v>
      </c>
      <c r="B51" s="192" t="s">
        <v>669</v>
      </c>
      <c r="C51" s="193">
        <v>2.62212552782682</v>
      </c>
    </row>
    <row r="52" s="187" customFormat="true" ht="25" customHeight="true" spans="1:3">
      <c r="A52" s="192">
        <v>48</v>
      </c>
      <c r="B52" s="194" t="s">
        <v>30</v>
      </c>
      <c r="C52" s="195">
        <v>1.01122844433479</v>
      </c>
    </row>
    <row r="53" s="185" customFormat="true" ht="25" customHeight="true" spans="1:3">
      <c r="A53" s="192">
        <v>49</v>
      </c>
      <c r="B53" s="194" t="s">
        <v>626</v>
      </c>
      <c r="C53" s="195">
        <v>0.926900772243389</v>
      </c>
    </row>
    <row r="54" s="185" customFormat="true" ht="25" customHeight="true" spans="1:3">
      <c r="A54" s="192">
        <v>50</v>
      </c>
      <c r="B54" s="194" t="s">
        <v>182</v>
      </c>
      <c r="C54" s="195">
        <v>1.17419079891436</v>
      </c>
    </row>
    <row r="55" s="185" customFormat="true" ht="25" customHeight="true" spans="1:3">
      <c r="A55" s="192">
        <v>51</v>
      </c>
      <c r="B55" s="194" t="s">
        <v>627</v>
      </c>
      <c r="C55" s="195">
        <v>0.797503118273269</v>
      </c>
    </row>
    <row r="56" s="185" customFormat="true" ht="25" customHeight="true" spans="1:3">
      <c r="A56" s="192">
        <v>52</v>
      </c>
      <c r="B56" s="194" t="s">
        <v>179</v>
      </c>
      <c r="C56" s="195">
        <v>0.942001094961275</v>
      </c>
    </row>
    <row r="57" s="185" customFormat="true" ht="25" customHeight="true" spans="1:3">
      <c r="A57" s="192">
        <v>53</v>
      </c>
      <c r="B57" s="194" t="s">
        <v>180</v>
      </c>
      <c r="C57" s="195">
        <v>0.968967143105152</v>
      </c>
    </row>
    <row r="58" s="187" customFormat="true" ht="25" customHeight="true" spans="1:3">
      <c r="A58" s="192">
        <v>54</v>
      </c>
      <c r="B58" s="194" t="s">
        <v>181</v>
      </c>
      <c r="C58" s="195">
        <v>1.2833584119933</v>
      </c>
    </row>
    <row r="59" s="185" customFormat="true" ht="25" customHeight="true" spans="1:3">
      <c r="A59" s="192">
        <v>55</v>
      </c>
      <c r="B59" s="192" t="s">
        <v>670</v>
      </c>
      <c r="C59" s="193">
        <v>1.59805210662421</v>
      </c>
    </row>
    <row r="60" s="187" customFormat="true" ht="25" customHeight="true" spans="1:3">
      <c r="A60" s="192">
        <v>56</v>
      </c>
      <c r="B60" s="194" t="s">
        <v>269</v>
      </c>
      <c r="C60" s="195">
        <v>0.650662604818802</v>
      </c>
    </row>
    <row r="61" s="185" customFormat="true" ht="25" customHeight="true" spans="1:3">
      <c r="A61" s="192">
        <v>57</v>
      </c>
      <c r="B61" s="194" t="s">
        <v>630</v>
      </c>
      <c r="C61" s="195">
        <v>0.918771285627165</v>
      </c>
    </row>
    <row r="62" s="187" customFormat="true" ht="25" customHeight="true" spans="1:3">
      <c r="A62" s="192">
        <v>58</v>
      </c>
      <c r="B62" s="194" t="s">
        <v>31</v>
      </c>
      <c r="C62" s="195">
        <v>0.778815762770355</v>
      </c>
    </row>
    <row r="63" s="185" customFormat="true" ht="25" customHeight="true" spans="1:3">
      <c r="A63" s="192">
        <v>59</v>
      </c>
      <c r="B63" s="194" t="s">
        <v>631</v>
      </c>
      <c r="C63" s="195">
        <v>0.532663439211783</v>
      </c>
    </row>
    <row r="64" s="185" customFormat="true" ht="25" customHeight="true" spans="1:3">
      <c r="A64" s="192">
        <v>60</v>
      </c>
      <c r="B64" s="192" t="s">
        <v>17</v>
      </c>
      <c r="C64" s="193">
        <v>2.47468647037581</v>
      </c>
    </row>
    <row r="65" s="185" customFormat="true" ht="25" customHeight="true" spans="1:3">
      <c r="A65" s="192">
        <v>61</v>
      </c>
      <c r="B65" s="194" t="s">
        <v>280</v>
      </c>
      <c r="C65" s="195">
        <v>0.59486933460723</v>
      </c>
    </row>
    <row r="66" s="185" customFormat="true" ht="25" customHeight="true" spans="1:3">
      <c r="A66" s="192">
        <v>62</v>
      </c>
      <c r="B66" s="194" t="s">
        <v>282</v>
      </c>
      <c r="C66" s="195">
        <v>0.714768205652149</v>
      </c>
    </row>
    <row r="67" s="185" customFormat="true" ht="25" customHeight="true" spans="1:3">
      <c r="A67" s="192">
        <v>63</v>
      </c>
      <c r="B67" s="194" t="s">
        <v>634</v>
      </c>
      <c r="C67" s="195">
        <v>0.539459220154441</v>
      </c>
    </row>
    <row r="68" s="185" customFormat="true" ht="25" customHeight="true" spans="1:3">
      <c r="A68" s="192">
        <v>64</v>
      </c>
      <c r="B68" s="194" t="s">
        <v>633</v>
      </c>
      <c r="C68" s="195">
        <v>0.587980430933442</v>
      </c>
    </row>
    <row r="69" s="185" customFormat="true" ht="25" customHeight="true" spans="1:3">
      <c r="A69" s="192">
        <v>65</v>
      </c>
      <c r="B69" s="194" t="s">
        <v>32</v>
      </c>
      <c r="C69" s="195">
        <v>0.640389834782384</v>
      </c>
    </row>
    <row r="70" s="185" customFormat="true" ht="25" customHeight="true" spans="1:3">
      <c r="A70" s="192">
        <v>66</v>
      </c>
      <c r="B70" s="194" t="s">
        <v>635</v>
      </c>
      <c r="C70" s="195">
        <v>0.626172255598221</v>
      </c>
    </row>
    <row r="71" s="187" customFormat="true" ht="25" customHeight="true" spans="1:3">
      <c r="A71" s="192">
        <v>67</v>
      </c>
      <c r="B71" s="194" t="s">
        <v>636</v>
      </c>
      <c r="C71" s="195">
        <v>0.537681970284822</v>
      </c>
    </row>
    <row r="72" s="185" customFormat="true" ht="25" customHeight="true" spans="1:3">
      <c r="A72" s="192">
        <v>68</v>
      </c>
      <c r="B72" s="194" t="s">
        <v>638</v>
      </c>
      <c r="C72" s="195">
        <v>0.614527364882483</v>
      </c>
    </row>
    <row r="73" s="185" customFormat="true" ht="25" customHeight="true" spans="1:3">
      <c r="A73" s="192">
        <v>69</v>
      </c>
      <c r="B73" s="194" t="s">
        <v>637</v>
      </c>
      <c r="C73" s="195">
        <v>0.583963678958969</v>
      </c>
    </row>
    <row r="74" s="185" customFormat="true" ht="25" customHeight="true" spans="1:3">
      <c r="A74" s="192">
        <v>70</v>
      </c>
      <c r="B74" s="192" t="s">
        <v>671</v>
      </c>
      <c r="C74" s="193">
        <v>2.27348127212254</v>
      </c>
    </row>
    <row r="75" s="185" customFormat="true" ht="25" customHeight="true" spans="1:3">
      <c r="A75" s="192">
        <v>71</v>
      </c>
      <c r="B75" s="194" t="s">
        <v>642</v>
      </c>
      <c r="C75" s="195">
        <v>0.752038420475569</v>
      </c>
    </row>
    <row r="76" s="185" customFormat="true" ht="25" customHeight="true" spans="1:3">
      <c r="A76" s="192">
        <v>72</v>
      </c>
      <c r="B76" s="194" t="s">
        <v>290</v>
      </c>
      <c r="C76" s="195">
        <v>0.706590129639087</v>
      </c>
    </row>
    <row r="77" s="187" customFormat="true" ht="25" customHeight="true" spans="1:3">
      <c r="A77" s="192">
        <v>73</v>
      </c>
      <c r="B77" s="194" t="s">
        <v>292</v>
      </c>
      <c r="C77" s="195">
        <v>0.662065718114067</v>
      </c>
    </row>
    <row r="78" s="185" customFormat="true" ht="25" customHeight="true" spans="1:3">
      <c r="A78" s="192">
        <v>74</v>
      </c>
      <c r="B78" s="194" t="s">
        <v>643</v>
      </c>
      <c r="C78" s="195">
        <v>0.903911675830161</v>
      </c>
    </row>
    <row r="79" s="185" customFormat="true" ht="25" customHeight="true" spans="1:3">
      <c r="A79" s="192">
        <v>75</v>
      </c>
      <c r="B79" s="194" t="s">
        <v>641</v>
      </c>
      <c r="C79" s="195">
        <v>0.728842590033406</v>
      </c>
    </row>
    <row r="80" s="185" customFormat="true" ht="25" customHeight="true" spans="1:3">
      <c r="A80" s="192">
        <v>76</v>
      </c>
      <c r="B80" s="192" t="s">
        <v>19</v>
      </c>
      <c r="C80" s="193">
        <v>2.24033605571257</v>
      </c>
    </row>
    <row r="81" s="185" customFormat="true" ht="25" customHeight="true" spans="1:3">
      <c r="A81" s="192">
        <v>77</v>
      </c>
      <c r="B81" s="194" t="s">
        <v>197</v>
      </c>
      <c r="C81" s="195">
        <v>1.01247576583241</v>
      </c>
    </row>
    <row r="82" s="185" customFormat="true" ht="25" customHeight="true" spans="1:3">
      <c r="A82" s="192">
        <v>78</v>
      </c>
      <c r="B82" s="194" t="s">
        <v>198</v>
      </c>
      <c r="C82" s="195">
        <v>0.849325588052889</v>
      </c>
    </row>
    <row r="83" s="185" customFormat="true" ht="25" customHeight="true" spans="1:3">
      <c r="A83" s="192">
        <v>79</v>
      </c>
      <c r="B83" s="194" t="s">
        <v>199</v>
      </c>
      <c r="C83" s="195">
        <v>0.642700121143979</v>
      </c>
    </row>
    <row r="84" s="185" customFormat="true" ht="25" customHeight="true" spans="1:3">
      <c r="A84" s="192">
        <v>80</v>
      </c>
      <c r="B84" s="194" t="s">
        <v>205</v>
      </c>
      <c r="C84" s="195">
        <v>0.769018916244606</v>
      </c>
    </row>
    <row r="85" s="185" customFormat="true" ht="25" customHeight="true" spans="1:3">
      <c r="A85" s="192">
        <v>81</v>
      </c>
      <c r="B85" s="194" t="s">
        <v>201</v>
      </c>
      <c r="C85" s="195">
        <v>0.859984196677277</v>
      </c>
    </row>
    <row r="86" s="185" customFormat="true" ht="25" customHeight="true" spans="1:3">
      <c r="A86" s="192">
        <v>82</v>
      </c>
      <c r="B86" s="194" t="s">
        <v>203</v>
      </c>
      <c r="C86" s="195">
        <v>0.605133815153656</v>
      </c>
    </row>
    <row r="87" s="185" customFormat="true" ht="25" customHeight="true" spans="1:3">
      <c r="A87" s="192">
        <v>83</v>
      </c>
      <c r="B87" s="194" t="s">
        <v>195</v>
      </c>
      <c r="C87" s="195">
        <v>0.695577252478449</v>
      </c>
    </row>
    <row r="88" s="187" customFormat="true" ht="25" customHeight="true" spans="1:3">
      <c r="A88" s="192">
        <v>84</v>
      </c>
      <c r="B88" s="194" t="s">
        <v>196</v>
      </c>
      <c r="C88" s="195">
        <v>0.81804736839597</v>
      </c>
    </row>
    <row r="89" s="185" customFormat="true" ht="25" customHeight="true" spans="1:3">
      <c r="A89" s="192">
        <v>85</v>
      </c>
      <c r="B89" s="192" t="s">
        <v>672</v>
      </c>
      <c r="C89" s="193">
        <v>2.34835589596438</v>
      </c>
    </row>
    <row r="90" s="185" customFormat="true" ht="25" customHeight="true" spans="1:3">
      <c r="A90" s="192">
        <v>86</v>
      </c>
      <c r="B90" s="194" t="s">
        <v>301</v>
      </c>
      <c r="C90" s="195">
        <v>0.910143556680017</v>
      </c>
    </row>
    <row r="91" s="185" customFormat="true" ht="25" customHeight="true" spans="1:3">
      <c r="A91" s="192">
        <v>87</v>
      </c>
      <c r="B91" s="194" t="s">
        <v>647</v>
      </c>
      <c r="C91" s="195">
        <v>0.707651645050427</v>
      </c>
    </row>
    <row r="92" s="185" customFormat="true" ht="25" customHeight="true" spans="1:3">
      <c r="A92" s="192">
        <v>88</v>
      </c>
      <c r="B92" s="194" t="s">
        <v>33</v>
      </c>
      <c r="C92" s="195">
        <v>0.9001091739436</v>
      </c>
    </row>
    <row r="93" s="185" customFormat="true" ht="25" customHeight="true" spans="1:3">
      <c r="A93" s="192">
        <v>89</v>
      </c>
      <c r="B93" s="197" t="s">
        <v>646</v>
      </c>
      <c r="C93" s="195">
        <v>0.812917750935739</v>
      </c>
    </row>
    <row r="94" s="185" customFormat="true" ht="25" customHeight="true" spans="1:3">
      <c r="A94" s="192">
        <v>90</v>
      </c>
      <c r="B94" s="196" t="s">
        <v>649</v>
      </c>
      <c r="C94" s="195">
        <v>1.19422873455851</v>
      </c>
    </row>
    <row r="95" s="187" customFormat="true" ht="25" customHeight="true" spans="1:3">
      <c r="A95" s="192">
        <v>91</v>
      </c>
      <c r="B95" s="196" t="s">
        <v>650</v>
      </c>
      <c r="C95" s="195">
        <v>1.00754470067153</v>
      </c>
    </row>
    <row r="96" s="185" customFormat="true" ht="25" customHeight="true" spans="1:3">
      <c r="A96" s="192">
        <v>92</v>
      </c>
      <c r="B96" s="194" t="s">
        <v>648</v>
      </c>
      <c r="C96" s="195">
        <v>0.656465938760665</v>
      </c>
    </row>
    <row r="97" s="185" customFormat="true" ht="25" customHeight="true" spans="1:3">
      <c r="A97" s="192">
        <v>93</v>
      </c>
      <c r="B97" s="194" t="s">
        <v>645</v>
      </c>
      <c r="C97" s="195">
        <v>0.740217259684173</v>
      </c>
    </row>
    <row r="98" s="185" customFormat="true" ht="25" customHeight="true" spans="1:3">
      <c r="A98" s="192">
        <v>94</v>
      </c>
      <c r="B98" s="192" t="s">
        <v>673</v>
      </c>
      <c r="C98" s="193">
        <v>1.27476800983847</v>
      </c>
    </row>
    <row r="99" s="185" customFormat="true" ht="25" customHeight="true" spans="1:3">
      <c r="A99" s="192">
        <v>95</v>
      </c>
      <c r="B99" s="194" t="s">
        <v>311</v>
      </c>
      <c r="C99" s="195">
        <v>0.689223442115303</v>
      </c>
    </row>
    <row r="100" s="185" customFormat="true" ht="25" customHeight="true" spans="1:3">
      <c r="A100" s="192">
        <v>96</v>
      </c>
      <c r="B100" s="194" t="s">
        <v>652</v>
      </c>
      <c r="C100" s="195">
        <v>0.743421216563402</v>
      </c>
    </row>
    <row r="101" s="185" customFormat="true" ht="25" customHeight="true" spans="1:3">
      <c r="A101" s="192">
        <v>97</v>
      </c>
      <c r="B101" s="194" t="s">
        <v>653</v>
      </c>
      <c r="C101" s="195">
        <v>0.554418469833816</v>
      </c>
    </row>
    <row r="102" s="185" customFormat="true" ht="25" customHeight="true" spans="1:3">
      <c r="A102" s="192">
        <v>98</v>
      </c>
      <c r="B102" s="192" t="s">
        <v>674</v>
      </c>
      <c r="C102" s="193">
        <v>1.74639041048357</v>
      </c>
    </row>
    <row r="103" s="185" customFormat="true" ht="25" customHeight="true" spans="1:3">
      <c r="A103" s="192">
        <v>99</v>
      </c>
      <c r="B103" s="194" t="s">
        <v>320</v>
      </c>
      <c r="C103" s="195">
        <v>0.751241747866089</v>
      </c>
    </row>
    <row r="104" s="185" customFormat="true" ht="25" customHeight="true" spans="1:3">
      <c r="A104" s="192">
        <v>100</v>
      </c>
      <c r="B104" s="197" t="s">
        <v>655</v>
      </c>
      <c r="C104" s="195">
        <v>0.604796200896231</v>
      </c>
    </row>
    <row r="105" s="187" customFormat="true" ht="25" customHeight="true" spans="1:3">
      <c r="A105" s="192">
        <v>101</v>
      </c>
      <c r="B105" s="194" t="s">
        <v>322</v>
      </c>
      <c r="C105" s="195">
        <v>0.657980092536292</v>
      </c>
    </row>
    <row r="106" s="185" customFormat="true" ht="25" customHeight="true" spans="1:3">
      <c r="A106" s="192">
        <v>102</v>
      </c>
      <c r="B106" s="194" t="s">
        <v>318</v>
      </c>
      <c r="C106" s="195">
        <v>0.61249767955435</v>
      </c>
    </row>
    <row r="107" s="185" customFormat="true" ht="25" customHeight="true" spans="1:3">
      <c r="A107" s="192">
        <v>103</v>
      </c>
      <c r="B107" s="194" t="s">
        <v>654</v>
      </c>
      <c r="C107" s="195">
        <v>0.51838148283875</v>
      </c>
    </row>
    <row r="108" s="185" customFormat="true" ht="25" customHeight="true" spans="1:3">
      <c r="A108" s="192">
        <v>104</v>
      </c>
      <c r="B108" s="192" t="s">
        <v>675</v>
      </c>
      <c r="C108" s="193">
        <v>1.65854601619441</v>
      </c>
    </row>
    <row r="109" s="185" customFormat="true" ht="25" customHeight="true" spans="1:3">
      <c r="A109" s="192">
        <v>105</v>
      </c>
      <c r="B109" s="194" t="s">
        <v>328</v>
      </c>
      <c r="C109" s="195">
        <v>0.604098296642611</v>
      </c>
    </row>
    <row r="110" s="185" customFormat="true" ht="25" customHeight="true" spans="1:3">
      <c r="A110" s="192">
        <v>106</v>
      </c>
      <c r="B110" s="194" t="s">
        <v>34</v>
      </c>
      <c r="C110" s="195">
        <v>0.8591064066891</v>
      </c>
    </row>
    <row r="111" s="185" customFormat="true" ht="25" customHeight="true" spans="1:3">
      <c r="A111" s="192">
        <v>107</v>
      </c>
      <c r="B111" s="194" t="s">
        <v>657</v>
      </c>
      <c r="C111" s="195">
        <v>0.724019121893573</v>
      </c>
    </row>
    <row r="112" s="185" customFormat="true" ht="25" customHeight="true" spans="1:3">
      <c r="A112" s="192">
        <v>108</v>
      </c>
      <c r="B112" s="194" t="s">
        <v>24</v>
      </c>
      <c r="C112" s="195">
        <v>0.865112231560531</v>
      </c>
    </row>
    <row r="113" s="185" customFormat="true" ht="25" customHeight="true" spans="1:3">
      <c r="A113" s="192">
        <v>109</v>
      </c>
      <c r="B113" s="194" t="s">
        <v>656</v>
      </c>
      <c r="C113" s="195">
        <v>0.734317911962967</v>
      </c>
    </row>
    <row r="114" s="185" customFormat="true" ht="126" customHeight="true" spans="1:3">
      <c r="A114" s="198" t="s">
        <v>676</v>
      </c>
      <c r="B114" s="199"/>
      <c r="C114" s="199"/>
    </row>
    <row r="115" s="185" customFormat="true" spans="1:3">
      <c r="A115" s="188"/>
      <c r="B115" s="200"/>
      <c r="C115" s="200"/>
    </row>
    <row r="116" s="185" customFormat="true" spans="1:3">
      <c r="A116" s="188"/>
      <c r="B116" s="200"/>
      <c r="C116" s="200"/>
    </row>
    <row r="117" s="185" customFormat="true" spans="1:3">
      <c r="A117" s="188"/>
      <c r="B117" s="200"/>
      <c r="C117" s="200"/>
    </row>
    <row r="118" s="185" customFormat="true" spans="1:3">
      <c r="A118" s="188"/>
      <c r="B118" s="200"/>
      <c r="C118" s="200"/>
    </row>
    <row r="119" s="185" customFormat="true" spans="1:3">
      <c r="A119" s="188"/>
      <c r="B119" s="200"/>
      <c r="C119" s="200"/>
    </row>
    <row r="120" s="185" customFormat="true" spans="1:3">
      <c r="A120" s="188"/>
      <c r="B120" s="200"/>
      <c r="C120" s="200"/>
    </row>
    <row r="121" s="185" customFormat="true" spans="1:3">
      <c r="A121" s="188"/>
      <c r="B121" s="200"/>
      <c r="C121" s="200"/>
    </row>
    <row r="122" s="185" customFormat="true" spans="1:3">
      <c r="A122" s="188"/>
      <c r="B122" s="200"/>
      <c r="C122" s="200"/>
    </row>
    <row r="123" s="185" customFormat="true" spans="1:3">
      <c r="A123" s="188"/>
      <c r="B123" s="200"/>
      <c r="C123" s="200"/>
    </row>
    <row r="124" s="185" customFormat="true" spans="1:3">
      <c r="A124" s="188"/>
      <c r="B124" s="200"/>
      <c r="C124" s="200"/>
    </row>
    <row r="125" s="185" customFormat="true" spans="1:3">
      <c r="A125" s="188"/>
      <c r="B125" s="200"/>
      <c r="C125" s="200"/>
    </row>
    <row r="126" s="185" customFormat="true" spans="1:3">
      <c r="A126" s="188"/>
      <c r="B126" s="200"/>
      <c r="C126" s="200"/>
    </row>
    <row r="127" s="185" customFormat="true" spans="1:3">
      <c r="A127" s="188"/>
      <c r="B127" s="200"/>
      <c r="C127" s="200"/>
    </row>
    <row r="128" s="185" customFormat="true" spans="1:3">
      <c r="A128" s="188"/>
      <c r="B128" s="200"/>
      <c r="C128" s="200"/>
    </row>
    <row r="129" s="185" customFormat="true" spans="1:3">
      <c r="A129" s="188"/>
      <c r="B129" s="200"/>
      <c r="C129" s="200"/>
    </row>
    <row r="130" s="185" customFormat="true" spans="1:3">
      <c r="A130" s="188"/>
      <c r="B130" s="200"/>
      <c r="C130" s="200"/>
    </row>
    <row r="131" s="185" customFormat="true" spans="1:3">
      <c r="A131" s="188"/>
      <c r="B131" s="200"/>
      <c r="C131" s="200"/>
    </row>
    <row r="132" s="185" customFormat="true" spans="1:3">
      <c r="A132" s="188"/>
      <c r="B132" s="200"/>
      <c r="C132" s="200"/>
    </row>
    <row r="133" s="185" customFormat="true" spans="1:3">
      <c r="A133" s="188"/>
      <c r="B133" s="200"/>
      <c r="C133" s="200"/>
    </row>
    <row r="134" s="185" customFormat="true" spans="1:3">
      <c r="A134" s="188"/>
      <c r="B134" s="200"/>
      <c r="C134" s="200"/>
    </row>
    <row r="135" s="185" customFormat="true" spans="1:3">
      <c r="A135" s="188"/>
      <c r="B135" s="200"/>
      <c r="C135" s="200"/>
    </row>
    <row r="136" s="185" customFormat="true" spans="1:3">
      <c r="A136" s="188"/>
      <c r="B136" s="200"/>
      <c r="C136" s="200"/>
    </row>
    <row r="137" s="185" customFormat="true" spans="1:3">
      <c r="A137" s="188"/>
      <c r="B137" s="200"/>
      <c r="C137" s="200"/>
    </row>
    <row r="138" s="185" customFormat="true" spans="1:3">
      <c r="A138" s="188"/>
      <c r="B138" s="200"/>
      <c r="C138" s="200"/>
    </row>
    <row r="139" s="185" customFormat="true" spans="1:3">
      <c r="A139" s="188"/>
      <c r="B139" s="200"/>
      <c r="C139" s="200"/>
    </row>
  </sheetData>
  <mergeCells count="2">
    <mergeCell ref="A2:C2"/>
    <mergeCell ref="A114:C11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Kingsoft Office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资金下达表</vt:lpstr>
      <vt:lpstr>绩效目标表</vt:lpstr>
      <vt:lpstr>工作清单</vt:lpstr>
      <vt:lpstr>支出计划表</vt:lpstr>
      <vt:lpstr>中央与省资金表</vt:lpstr>
      <vt:lpstr>低保补差</vt:lpstr>
      <vt:lpstr>Sheet1</vt:lpstr>
      <vt:lpstr>人数底稿总稿</vt:lpstr>
      <vt:lpstr>2022年财力</vt:lpstr>
      <vt:lpstr>2022年绩效得分</vt:lpstr>
      <vt:lpstr>1-9月低保人数</vt:lpstr>
      <vt:lpstr>1-9月特困人数</vt:lpstr>
      <vt:lpstr>1-9月临时救助</vt:lpstr>
      <vt:lpstr>流浪救助人数基础</vt:lpstr>
      <vt:lpstr>2023年第二季度收支</vt:lpstr>
      <vt:lpstr>2023年第三季度收支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万忠明</dc:creator>
  <cp:lastModifiedBy>ht706</cp:lastModifiedBy>
  <dcterms:created xsi:type="dcterms:W3CDTF">2004-04-22T16:08:00Z</dcterms:created>
  <dcterms:modified xsi:type="dcterms:W3CDTF">2025-02-07T10:06:18Z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false</vt:bool>
  </property>
  <property fmtid="{D5CDD505-2E9C-101B-9397-08002B2CF9AE}" pid="3" name="KSOProductBuildVer">
    <vt:lpwstr>2052-11.8.2.10125</vt:lpwstr>
  </property>
  <property fmtid="{D5CDD505-2E9C-101B-9397-08002B2CF9AE}" pid="4" name="ICV">
    <vt:lpwstr>45DA085775D7CC58D76B5167028A154E</vt:lpwstr>
  </property>
</Properties>
</file>